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2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75" windowWidth="19155" windowHeight="11040" tabRatio="780" activeTab="1"/>
  </bookViews>
  <sheets>
    <sheet name="Year Summary" sheetId="2" r:id="rId1"/>
    <sheet name="Jan" sheetId="3" r:id="rId2"/>
    <sheet name="Feb" sheetId="11" r:id="rId3"/>
    <sheet name="Mar" sheetId="10" r:id="rId4"/>
    <sheet name="Apr" sheetId="9" r:id="rId5"/>
    <sheet name="May" sheetId="8" r:id="rId6"/>
    <sheet name="Jun" sheetId="4" r:id="rId7"/>
    <sheet name="Jul" sheetId="5" r:id="rId8"/>
    <sheet name="Aug" sheetId="6" r:id="rId9"/>
    <sheet name="Sep" sheetId="7" r:id="rId10"/>
    <sheet name="Oct" sheetId="13" r:id="rId11"/>
    <sheet name="Nov" sheetId="14" r:id="rId12"/>
    <sheet name="Dec" sheetId="15" r:id="rId13"/>
    <sheet name="Checking" sheetId="1" r:id="rId14"/>
  </sheets>
  <calcPr calcId="145621"/>
</workbook>
</file>

<file path=xl/calcChain.xml><?xml version="1.0" encoding="utf-8"?>
<calcChain xmlns="http://schemas.openxmlformats.org/spreadsheetml/2006/main">
  <c r="M28" i="2" l="1"/>
  <c r="L28" i="2"/>
  <c r="K28" i="2"/>
  <c r="J28" i="2"/>
  <c r="I28" i="2"/>
  <c r="H28" i="2"/>
  <c r="G28" i="2"/>
  <c r="F28" i="2"/>
  <c r="E28" i="2"/>
  <c r="D28" i="2"/>
  <c r="C28" i="2"/>
  <c r="D5" i="15" l="1"/>
  <c r="D5" i="14"/>
  <c r="D5" i="13"/>
  <c r="D5" i="7"/>
  <c r="D5" i="6"/>
  <c r="D5" i="5"/>
  <c r="D5" i="4"/>
  <c r="D5" i="8"/>
  <c r="D5" i="9"/>
  <c r="D5" i="10"/>
  <c r="D5" i="11"/>
  <c r="D5" i="3"/>
  <c r="A32" i="2" l="1"/>
  <c r="B28" i="2"/>
  <c r="N28" i="2" s="1"/>
  <c r="B2" i="2"/>
  <c r="C2" i="2"/>
  <c r="D2" i="2"/>
  <c r="E2" i="2"/>
  <c r="F2" i="2"/>
  <c r="G2" i="2"/>
  <c r="H2" i="2"/>
  <c r="I2" i="2"/>
  <c r="J2" i="2"/>
  <c r="K2" i="2"/>
  <c r="L2" i="2"/>
  <c r="M2" i="2"/>
  <c r="B3" i="2"/>
  <c r="C3" i="2"/>
  <c r="D3" i="2"/>
  <c r="E3" i="2"/>
  <c r="F3" i="2"/>
  <c r="G3" i="2"/>
  <c r="H3" i="2"/>
  <c r="I3" i="2"/>
  <c r="J3" i="2"/>
  <c r="K3" i="2"/>
  <c r="L3" i="2"/>
  <c r="M3" i="2"/>
  <c r="B4" i="2"/>
  <c r="C4" i="2"/>
  <c r="D4" i="2"/>
  <c r="E4" i="2"/>
  <c r="F4" i="2"/>
  <c r="G4" i="2"/>
  <c r="H4" i="2"/>
  <c r="I4" i="2"/>
  <c r="J4" i="2"/>
  <c r="K4" i="2"/>
  <c r="L4" i="2"/>
  <c r="M4" i="2"/>
  <c r="B5" i="2"/>
  <c r="C5" i="2"/>
  <c r="D5" i="2"/>
  <c r="E5" i="2"/>
  <c r="F5" i="2"/>
  <c r="G5" i="2"/>
  <c r="H5" i="2"/>
  <c r="I5" i="2"/>
  <c r="J5" i="2"/>
  <c r="K5" i="2"/>
  <c r="L5" i="2"/>
  <c r="M5" i="2"/>
  <c r="B6" i="2"/>
  <c r="C6" i="2"/>
  <c r="D6" i="2"/>
  <c r="E6" i="2"/>
  <c r="F6" i="2"/>
  <c r="G6" i="2"/>
  <c r="H6" i="2"/>
  <c r="I6" i="2"/>
  <c r="J6" i="2"/>
  <c r="K6" i="2"/>
  <c r="L6" i="2"/>
  <c r="M6" i="2"/>
  <c r="B7" i="2"/>
  <c r="C7" i="2"/>
  <c r="D7" i="2"/>
  <c r="E7" i="2"/>
  <c r="F7" i="2"/>
  <c r="G7" i="2"/>
  <c r="H7" i="2"/>
  <c r="I7" i="2"/>
  <c r="J7" i="2"/>
  <c r="K7" i="2"/>
  <c r="L7" i="2"/>
  <c r="M7" i="2"/>
  <c r="B8" i="2"/>
  <c r="C8" i="2"/>
  <c r="D8" i="2"/>
  <c r="E8" i="2"/>
  <c r="F8" i="2"/>
  <c r="G8" i="2"/>
  <c r="H8" i="2"/>
  <c r="I8" i="2"/>
  <c r="J8" i="2"/>
  <c r="K8" i="2"/>
  <c r="L8" i="2"/>
  <c r="M8" i="2"/>
  <c r="B9" i="2"/>
  <c r="C9" i="2"/>
  <c r="D9" i="2"/>
  <c r="E9" i="2"/>
  <c r="F9" i="2"/>
  <c r="G9" i="2"/>
  <c r="H9" i="2"/>
  <c r="I9" i="2"/>
  <c r="J9" i="2"/>
  <c r="K9" i="2"/>
  <c r="L9" i="2"/>
  <c r="M9" i="2"/>
  <c r="B10" i="2"/>
  <c r="C10" i="2"/>
  <c r="D10" i="2"/>
  <c r="E10" i="2"/>
  <c r="F10" i="2"/>
  <c r="G10" i="2"/>
  <c r="H10" i="2"/>
  <c r="I10" i="2"/>
  <c r="J10" i="2"/>
  <c r="K10" i="2"/>
  <c r="L10" i="2"/>
  <c r="M10" i="2"/>
  <c r="B11" i="2"/>
  <c r="C11" i="2"/>
  <c r="D11" i="2"/>
  <c r="E11" i="2"/>
  <c r="F11" i="2"/>
  <c r="G11" i="2"/>
  <c r="H11" i="2"/>
  <c r="I11" i="2"/>
  <c r="J11" i="2"/>
  <c r="K11" i="2"/>
  <c r="L11" i="2"/>
  <c r="M11" i="2"/>
  <c r="B12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E13" i="2"/>
  <c r="F13" i="2"/>
  <c r="G13" i="2"/>
  <c r="H13" i="2"/>
  <c r="I13" i="2"/>
  <c r="J13" i="2"/>
  <c r="K13" i="2"/>
  <c r="L13" i="2"/>
  <c r="M13" i="2"/>
  <c r="B14" i="2"/>
  <c r="C14" i="2"/>
  <c r="D14" i="2"/>
  <c r="E14" i="2"/>
  <c r="F14" i="2"/>
  <c r="G14" i="2"/>
  <c r="H14" i="2"/>
  <c r="I14" i="2"/>
  <c r="J14" i="2"/>
  <c r="K14" i="2"/>
  <c r="L14" i="2"/>
  <c r="M14" i="2"/>
  <c r="B15" i="2"/>
  <c r="C15" i="2"/>
  <c r="D15" i="2"/>
  <c r="E15" i="2"/>
  <c r="F15" i="2"/>
  <c r="G15" i="2"/>
  <c r="H15" i="2"/>
  <c r="I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B19" i="2"/>
  <c r="C19" i="2"/>
  <c r="D19" i="2"/>
  <c r="E19" i="2"/>
  <c r="F19" i="2"/>
  <c r="G19" i="2"/>
  <c r="H19" i="2"/>
  <c r="I19" i="2"/>
  <c r="J19" i="2"/>
  <c r="K19" i="2"/>
  <c r="L19" i="2"/>
  <c r="M19" i="2"/>
  <c r="B20" i="2"/>
  <c r="C20" i="2"/>
  <c r="D20" i="2"/>
  <c r="E20" i="2"/>
  <c r="F20" i="2"/>
  <c r="G20" i="2"/>
  <c r="H20" i="2"/>
  <c r="I20" i="2"/>
  <c r="J20" i="2"/>
  <c r="K20" i="2"/>
  <c r="L20" i="2"/>
  <c r="M20" i="2"/>
  <c r="B21" i="2"/>
  <c r="C21" i="2"/>
  <c r="D21" i="2"/>
  <c r="E21" i="2"/>
  <c r="F21" i="2"/>
  <c r="G21" i="2"/>
  <c r="H21" i="2"/>
  <c r="I21" i="2"/>
  <c r="J21" i="2"/>
  <c r="K21" i="2"/>
  <c r="L21" i="2"/>
  <c r="M21" i="2"/>
  <c r="B22" i="2"/>
  <c r="C22" i="2"/>
  <c r="D22" i="2"/>
  <c r="E22" i="2"/>
  <c r="F22" i="2"/>
  <c r="G22" i="2"/>
  <c r="H22" i="2"/>
  <c r="I22" i="2"/>
  <c r="J22" i="2"/>
  <c r="K22" i="2"/>
  <c r="L22" i="2"/>
  <c r="M22" i="2"/>
  <c r="B23" i="2"/>
  <c r="C23" i="2"/>
  <c r="D23" i="2"/>
  <c r="E23" i="2"/>
  <c r="F23" i="2"/>
  <c r="G23" i="2"/>
  <c r="H23" i="2"/>
  <c r="I23" i="2"/>
  <c r="J23" i="2"/>
  <c r="K23" i="2"/>
  <c r="L23" i="2"/>
  <c r="M23" i="2"/>
  <c r="B24" i="2"/>
  <c r="C24" i="2"/>
  <c r="D24" i="2"/>
  <c r="E24" i="2"/>
  <c r="F24" i="2"/>
  <c r="G24" i="2"/>
  <c r="H24" i="2"/>
  <c r="I24" i="2"/>
  <c r="J24" i="2"/>
  <c r="K24" i="2"/>
  <c r="L24" i="2"/>
  <c r="M24" i="2"/>
  <c r="D4" i="15"/>
  <c r="D4" i="14"/>
  <c r="D4" i="13"/>
  <c r="D4" i="7"/>
  <c r="D4" i="6"/>
  <c r="D4" i="5"/>
  <c r="D4" i="4"/>
  <c r="D4" i="8"/>
  <c r="D4" i="9"/>
  <c r="D4" i="10"/>
  <c r="D4" i="11"/>
  <c r="D4" i="3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A7" i="15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A7" i="14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A7" i="13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A7" i="7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A7" i="6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A7" i="5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A7" i="4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A7" i="8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A7" i="9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A7" i="10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A7" i="11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B7" i="3"/>
  <c r="A7" i="3"/>
  <c r="A35" i="2" l="1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C27" i="2"/>
  <c r="M27" i="2"/>
  <c r="L27" i="2"/>
  <c r="K27" i="2"/>
  <c r="J27" i="2"/>
  <c r="I27" i="2"/>
  <c r="H27" i="2"/>
  <c r="N27" i="2" s="1"/>
  <c r="G27" i="2"/>
  <c r="F27" i="2"/>
  <c r="E27" i="2"/>
  <c r="D27" i="2"/>
  <c r="B27" i="2"/>
  <c r="F3" i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This worksheet is automatically populated with data from Jan:Dec worksheets
</t>
        </r>
      </text>
    </comment>
  </commentList>
</comments>
</file>

<file path=xl/sharedStrings.xml><?xml version="1.0" encoding="utf-8"?>
<sst xmlns="http://schemas.openxmlformats.org/spreadsheetml/2006/main" count="375" uniqueCount="64">
  <si>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</si>
  <si>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</si>
  <si>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</si>
  <si>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</si>
  <si>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</si>
  <si>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</si>
  <si>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</si>
  <si>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</si>
  <si>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</si>
  <si>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</si>
  <si>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</si>
  <si>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</si>
  <si>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Date</t>
  </si>
  <si>
    <t>Transaction</t>
  </si>
  <si>
    <t>Debit (-)</t>
  </si>
  <si>
    <t>Credit (+)</t>
  </si>
  <si>
    <t>Balance</t>
  </si>
  <si>
    <t>C</t>
  </si>
  <si>
    <t>Ref #</t>
  </si>
  <si>
    <t>Gas</t>
  </si>
  <si>
    <t>Clothing</t>
  </si>
  <si>
    <t>Medical</t>
  </si>
  <si>
    <t>Recreation</t>
  </si>
  <si>
    <t>Auto</t>
  </si>
  <si>
    <t>Savings</t>
  </si>
  <si>
    <t>Gifts</t>
  </si>
  <si>
    <t>Americo</t>
  </si>
  <si>
    <t>Phone</t>
  </si>
  <si>
    <t>Internet</t>
  </si>
  <si>
    <t>Child Care</t>
  </si>
  <si>
    <t>Groceries</t>
  </si>
  <si>
    <t>Restaurants</t>
  </si>
  <si>
    <t>Water and Sewer</t>
  </si>
  <si>
    <t>Vacation</t>
  </si>
  <si>
    <t>Categories</t>
  </si>
  <si>
    <t>Housing Repairs</t>
  </si>
  <si>
    <t>Car Payment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</si>
  <si>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</si>
  <si>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</si>
  <si>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</si>
  <si>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</si>
  <si>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</si>
  <si>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</si>
  <si>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</si>
  <si>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</si>
  <si>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</si>
  <si>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</si>
  <si>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</si>
  <si>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</si>
  <si>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Opening Balance</t>
  </si>
  <si>
    <t>Insurance</t>
  </si>
  <si>
    <t>Power Co.</t>
  </si>
  <si>
    <t>Electric Co.</t>
  </si>
  <si>
    <t>Tithes/Charity</t>
  </si>
  <si>
    <t>Example Store A</t>
  </si>
  <si>
    <t xml:space="preserve">Insurance </t>
  </si>
  <si>
    <t>School</t>
  </si>
  <si>
    <t>Other</t>
  </si>
  <si>
    <t>Mortgage/Rent</t>
  </si>
  <si>
    <t>Expenses</t>
  </si>
  <si>
    <t>Income</t>
  </si>
  <si>
    <t>Year to Date</t>
  </si>
  <si>
    <t>Total Expenses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</si>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</sst>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28"/>
      <color theme="3"/>
      <name val="Tahoma"/>
      <family val="2"/>
    </font>
    <font>
      <b/>
      <sz val="28"/>
      <color indexed="56"/>
      <name val="Tahoma"/>
      <family val="2"/>
    </font>
    <font>
      <sz val="16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0"/>
      <name val="Tahoma"/>
      <family val="2"/>
    </font>
    <font>
      <sz val="28"/>
      <color theme="3"/>
      <name val="Tahoma"/>
      <family val="2"/>
    </font>
    <font>
      <sz val="28"/>
      <color indexed="56"/>
      <name val="Tahoma"/>
      <family val="2"/>
    </font>
    <font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/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6" borderId="7" applyNumberFormat="0" applyAlignment="0" applyProtection="0"/>
  </cellStyleXfs>
  <cellXfs count="72">
    <xf numFmtId="0" fontId="0" fillId="0" borderId="0" xfId="0"/>
    <xf numFmtId="14" fontId="0" fillId="0" borderId="0" xfId="0" applyNumberFormat="1"/>
    <xf numFmtId="44" fontId="0" fillId="0" borderId="0" xfId="0" applyNumberFormat="1"/>
    <xf numFmtId="14" fontId="0" fillId="0" borderId="0" xfId="0" applyNumberFormat="1" applyBorder="1"/>
    <xf numFmtId="0" fontId="0" fillId="0" borderId="0" xfId="0" applyBorder="1"/>
    <xf numFmtId="44" fontId="0" fillId="0" borderId="0" xfId="0" applyNumberFormat="1" applyBorder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0" fillId="2" borderId="3" xfId="0" applyFont="1" applyFill="1" applyBorder="1"/>
    <xf numFmtId="0" fontId="0" fillId="0" borderId="3" xfId="0" applyFont="1" applyBorder="1"/>
    <xf numFmtId="0" fontId="1" fillId="0" borderId="1" xfId="0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44" fontId="0" fillId="4" borderId="0" xfId="0" applyNumberForma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44" fontId="0" fillId="0" borderId="0" xfId="0" applyNumberFormat="1" applyBorder="1" applyProtection="1">
      <protection locked="0"/>
    </xf>
    <xf numFmtId="44" fontId="0" fillId="4" borderId="0" xfId="0" applyNumberFormat="1" applyFill="1" applyBorder="1" applyProtection="1"/>
    <xf numFmtId="0" fontId="0" fillId="0" borderId="0" xfId="0" applyProtection="1"/>
    <xf numFmtId="44" fontId="1" fillId="0" borderId="4" xfId="0" applyNumberFormat="1" applyFont="1" applyFill="1" applyBorder="1" applyAlignment="1">
      <alignment horizontal="center"/>
    </xf>
    <xf numFmtId="44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44" fontId="0" fillId="3" borderId="0" xfId="0" applyNumberFormat="1" applyFill="1"/>
    <xf numFmtId="49" fontId="6" fillId="3" borderId="0" xfId="0" applyNumberFormat="1" applyFont="1" applyFill="1" applyAlignment="1" applyProtection="1">
      <alignment vertical="center"/>
      <protection locked="0"/>
    </xf>
    <xf numFmtId="49" fontId="7" fillId="3" borderId="0" xfId="0" applyNumberFormat="1" applyFont="1" applyFill="1" applyAlignment="1" applyProtection="1">
      <alignment vertical="center"/>
      <protection locked="0"/>
    </xf>
    <xf numFmtId="49" fontId="7" fillId="3" borderId="0" xfId="0" applyNumberFormat="1" applyFont="1" applyFill="1" applyAlignment="1">
      <alignment vertical="center"/>
    </xf>
    <xf numFmtId="44" fontId="4" fillId="3" borderId="0" xfId="0" applyNumberFormat="1" applyFont="1" applyFill="1" applyAlignment="1" applyProtection="1">
      <protection locked="0"/>
    </xf>
    <xf numFmtId="44" fontId="4" fillId="3" borderId="0" xfId="0" applyNumberFormat="1" applyFont="1" applyFill="1" applyAlignment="1"/>
    <xf numFmtId="0" fontId="0" fillId="3" borderId="0" xfId="0" applyFill="1" applyAlignment="1" applyProtection="1">
      <protection locked="0"/>
    </xf>
    <xf numFmtId="0" fontId="0" fillId="3" borderId="0" xfId="0" applyFill="1" applyAlignment="1"/>
    <xf numFmtId="0" fontId="10" fillId="3" borderId="0" xfId="0" applyFont="1" applyFill="1" applyAlignment="1" applyProtection="1">
      <protection locked="0"/>
    </xf>
    <xf numFmtId="0" fontId="10" fillId="3" borderId="0" xfId="0" applyFont="1" applyFill="1" applyProtection="1">
      <protection locked="0"/>
    </xf>
    <xf numFmtId="0" fontId="11" fillId="3" borderId="0" xfId="0" applyFont="1" applyFill="1" applyAlignment="1"/>
    <xf numFmtId="0" fontId="11" fillId="3" borderId="0" xfId="0" applyFont="1" applyFill="1"/>
    <xf numFmtId="0" fontId="11" fillId="3" borderId="0" xfId="0" applyFont="1" applyFill="1" applyAlignment="1" applyProtection="1">
      <protection locked="0"/>
    </xf>
    <xf numFmtId="0" fontId="11" fillId="3" borderId="0" xfId="0" applyFont="1" applyFill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64" fontId="15" fillId="5" borderId="10" xfId="0" applyNumberFormat="1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9" fillId="6" borderId="7" xfId="2" applyNumberFormat="1" applyAlignment="1" applyProtection="1">
      <alignment vertical="center"/>
      <protection locked="0"/>
    </xf>
    <xf numFmtId="164" fontId="9" fillId="6" borderId="7" xfId="2" applyNumberFormat="1" applyProtection="1">
      <protection locked="0"/>
    </xf>
    <xf numFmtId="164" fontId="9" fillId="6" borderId="7" xfId="2" applyNumberFormat="1" applyAlignment="1">
      <alignment vertical="center"/>
    </xf>
    <xf numFmtId="164" fontId="9" fillId="6" borderId="7" xfId="2" applyNumberFormat="1"/>
    <xf numFmtId="164" fontId="0" fillId="2" borderId="3" xfId="1" applyNumberFormat="1" applyFont="1" applyFill="1" applyBorder="1" applyAlignment="1">
      <alignment horizontal="center" vertical="center"/>
    </xf>
    <xf numFmtId="164" fontId="0" fillId="2" borderId="6" xfId="1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15" fillId="5" borderId="0" xfId="1" applyNumberFormat="1" applyFont="1" applyFill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16" fillId="5" borderId="0" xfId="0" applyNumberFormat="1" applyFont="1" applyFill="1"/>
    <xf numFmtId="164" fontId="17" fillId="7" borderId="0" xfId="0" applyNumberFormat="1" applyFont="1" applyFill="1"/>
    <xf numFmtId="164" fontId="18" fillId="7" borderId="10" xfId="0" applyNumberFormat="1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/>
    </xf>
    <xf numFmtId="164" fontId="18" fillId="7" borderId="0" xfId="1" applyNumberFormat="1" applyFont="1" applyFill="1" applyAlignment="1">
      <alignment vertical="center"/>
    </xf>
    <xf numFmtId="164" fontId="8" fillId="7" borderId="0" xfId="1" applyNumberFormat="1" applyFont="1" applyFill="1" applyAlignment="1" applyProtection="1">
      <alignment horizontal="center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164" fontId="8" fillId="5" borderId="0" xfId="1" applyNumberFormat="1" applyFont="1" applyFill="1" applyAlignment="1" applyProtection="1">
      <alignment horizontal="center"/>
    </xf>
    <xf numFmtId="49" fontId="12" fillId="7" borderId="8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164" fontId="8" fillId="7" borderId="0" xfId="1" applyNumberFormat="1" applyFont="1" applyFill="1" applyAlignment="1">
      <alignment horizontal="center"/>
    </xf>
    <xf numFmtId="49" fontId="14" fillId="3" borderId="0" xfId="0" applyNumberFormat="1" applyFont="1" applyFill="1" applyAlignment="1">
      <alignment horizontal="center" vertical="center"/>
    </xf>
    <xf numFmtId="164" fontId="8" fillId="5" borderId="0" xfId="1" applyNumberFormat="1" applyFont="1" applyFill="1" applyAlignment="1">
      <alignment horizontal="center"/>
    </xf>
    <xf numFmtId="49" fontId="12" fillId="7" borderId="8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Output" xfId="2" builtinId="21"/>
  </cellStyles>
  <dxfs count="306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center" vertical="bottom" textRotation="0" wrapText="0" indent="0" justifyLastLine="0" shrinkToFit="0" readingOrder="0"/>
    </dxf>
    <dxf>
      <numFmt numFmtId="19" formatCode="m/d/yyyy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  <dxf>
      <numFmt numFmtId="34" formatCode="_(&quot;$&quot;* #,##0.00_);_(&quot;$&quot;* \(#,##0.00\);_(&quot;$&quot;* &quot;-&quot;??_);_(@_)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17</xdr:row>
      <xdr:rowOff>9524</xdr:rowOff>
    </xdr:from>
    <xdr:to>
      <xdr:col>14</xdr:col>
      <xdr:colOff>228599</xdr:colOff>
      <xdr:row>29</xdr:row>
      <xdr:rowOff>19050</xdr:rowOff>
    </xdr:to>
    <xdr:sp macro="" textlink="">
      <xdr:nvSpPr>
        <xdr:cNvPr id="2" name="TextBox 1"/>
        <xdr:cNvSpPr txBox="1"/>
      </xdr:nvSpPr>
      <xdr:spPr>
        <a:xfrm>
          <a:off x="3457574" y="3552824"/>
          <a:ext cx="8582025" cy="2295526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>
              <a:solidFill>
                <a:srgbClr val="FF0000"/>
              </a:solidFill>
              <a:latin typeface="Maiandra GD" pitchFamily="34" charset="0"/>
            </a:rPr>
            <a:t>Notes</a:t>
          </a:r>
          <a:r>
            <a:rPr lang="en-US" sz="1600" baseline="0">
              <a:solidFill>
                <a:srgbClr val="FF0000"/>
              </a:solidFill>
              <a:latin typeface="Maiandra GD" pitchFamily="34" charset="0"/>
            </a:rPr>
            <a:t> on how to use the </a:t>
          </a:r>
          <a:r>
            <a:rPr lang="en-US" sz="1600">
              <a:solidFill>
                <a:srgbClr val="FF0000"/>
              </a:solidFill>
              <a:latin typeface="Maiandra GD" pitchFamily="34" charset="0"/>
            </a:rPr>
            <a:t>Jan:Dec worksheets.</a:t>
          </a:r>
        </a:p>
        <a:p>
          <a:endParaRPr lang="en-US" sz="1100"/>
        </a:p>
        <a:p>
          <a:r>
            <a:rPr lang="en-US" sz="1100"/>
            <a:t>Enter</a:t>
          </a:r>
          <a:r>
            <a:rPr lang="en-US" sz="1100" baseline="0"/>
            <a:t> the expenses below the field headers beginning in row 9. (Should you want to record the vender  then do so with a comment. Right click the cell and then choose Insert Comment)</a:t>
          </a:r>
        </a:p>
        <a:p>
          <a:endParaRPr lang="en-US" sz="1100" baseline="0"/>
        </a:p>
        <a:p>
          <a:r>
            <a:rPr lang="en-US" sz="1100" baseline="0"/>
            <a:t>Row 7 has 2 purposes.  It is the total row for the month and it links to the Year Summary worksheet. </a:t>
          </a:r>
        </a:p>
        <a:p>
          <a:endParaRPr lang="en-US" sz="1100" baseline="0"/>
        </a:p>
        <a:p>
          <a:r>
            <a:rPr lang="en-US" sz="1100" baseline="0"/>
            <a:t>Changes made to the categories should also be made in the Year Summary worksheet. </a:t>
          </a:r>
        </a:p>
        <a:p>
          <a:endParaRPr lang="en-US" sz="1100" baseline="0"/>
        </a:p>
        <a:p>
          <a:r>
            <a:rPr lang="en-US" sz="1100" baseline="0"/>
            <a:t>Cell E4 is the grand total for how much has been spent in the current month's worksheet</a:t>
          </a:r>
        </a:p>
        <a:p>
          <a:endParaRPr lang="en-US" sz="1100" baseline="0"/>
        </a:p>
        <a:p>
          <a:r>
            <a:rPr lang="en-US" sz="1100" baseline="0"/>
            <a:t>Delete this text box when finished. (left click the border with dash lines and then press the delete key)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15</xdr:row>
      <xdr:rowOff>9525</xdr:rowOff>
    </xdr:from>
    <xdr:to>
      <xdr:col>4</xdr:col>
      <xdr:colOff>1019175</xdr:colOff>
      <xdr:row>22</xdr:row>
      <xdr:rowOff>171450</xdr:rowOff>
    </xdr:to>
    <xdr:sp macro="" textlink="">
      <xdr:nvSpPr>
        <xdr:cNvPr id="2" name="TextBox 1"/>
        <xdr:cNvSpPr txBox="1"/>
      </xdr:nvSpPr>
      <xdr:spPr>
        <a:xfrm>
          <a:off x="762000" y="2952750"/>
          <a:ext cx="5886450" cy="14954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en-US" sz="1400">
              <a:solidFill>
                <a:sysClr val="windowText" lastClr="000000"/>
              </a:solidFill>
            </a:rPr>
            <a:t>Replace the opening</a:t>
          </a:r>
          <a:r>
            <a:rPr lang="en-US" sz="1400" baseline="0">
              <a:solidFill>
                <a:sysClr val="windowText" lastClr="000000"/>
              </a:solidFill>
            </a:rPr>
            <a:t> balance in cell F2 with yours then enter transactions. Then replace Example store A with your first transaction. The balance column has a formula that will automatically update.</a:t>
          </a:r>
        </a:p>
        <a:p>
          <a:endParaRPr lang="en-US" sz="14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aseline="0">
              <a:solidFill>
                <a:srgbClr val="FF0000"/>
              </a:solidFill>
            </a:rPr>
            <a:t>Delete this text box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(left click the border with dash lines and then press the delete key).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5" name="Jan" displayName="Jan" ref="A8:W26" totalsRowShown="0" headerRowDxfId="305" dataDxfId="304">
  <tableColumns count="23">
    <tableColumn id="1" name="Mortgage/Rent" dataDxfId="303"/>
    <tableColumn id="2" name="Power Co." dataDxfId="302"/>
    <tableColumn id="3" name="Electric Co." dataDxfId="301"/>
    <tableColumn id="4" name="Insurance" dataDxfId="300"/>
    <tableColumn id="5" name="Phone" dataDxfId="299"/>
    <tableColumn id="6" name="Internet" dataDxfId="298"/>
    <tableColumn id="7" name="Car Payment" dataDxfId="297"/>
    <tableColumn id="8" name="Child Care" dataDxfId="296"/>
    <tableColumn id="9" name="Groceries" dataDxfId="295"/>
    <tableColumn id="10" name="Restaurants" dataDxfId="294"/>
    <tableColumn id="11" name="Gas" dataDxfId="293"/>
    <tableColumn id="12" name="Tithes/Charity" dataDxfId="292"/>
    <tableColumn id="13" name="Savings" dataDxfId="291"/>
    <tableColumn id="14" name="Clothing" dataDxfId="290"/>
    <tableColumn id="15" name="Medical" dataDxfId="289"/>
    <tableColumn id="16" name="Recreation" dataDxfId="288"/>
    <tableColumn id="17" name="Auto" dataDxfId="287"/>
    <tableColumn id="18" name="Water and Sewer" dataDxfId="286"/>
    <tableColumn id="19" name="Gifts" dataDxfId="285"/>
    <tableColumn id="20" name="Housing Repairs" dataDxfId="284"/>
    <tableColumn id="21" name="Vacation" dataDxfId="283"/>
    <tableColumn id="22" name="School" dataDxfId="282"/>
    <tableColumn id="23" name="Other" dataDxfId="281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14" name="Oct" displayName="Oct" ref="A8:W26" totalsRowShown="0" headerRowDxfId="80" dataDxfId="79">
  <tableColumns count="23">
    <tableColumn id="1" name="Mortgage/Rent" dataDxfId="78"/>
    <tableColumn id="2" name="Power Co." dataDxfId="77"/>
    <tableColumn id="3" name="Electric Co." dataDxfId="76"/>
    <tableColumn id="4" name="Americo" dataDxfId="75"/>
    <tableColumn id="5" name="Phone" dataDxfId="74"/>
    <tableColumn id="6" name="Internet" dataDxfId="73"/>
    <tableColumn id="7" name="Car Payment" dataDxfId="72"/>
    <tableColumn id="8" name="Child Care" dataDxfId="71"/>
    <tableColumn id="9" name="Groceries" dataDxfId="70"/>
    <tableColumn id="10" name="Restaurants" dataDxfId="69"/>
    <tableColumn id="11" name="Gas" dataDxfId="68"/>
    <tableColumn id="12" name="Tithes/Charity" dataDxfId="67"/>
    <tableColumn id="13" name="Savings" dataDxfId="66"/>
    <tableColumn id="14" name="Clothing" dataDxfId="65"/>
    <tableColumn id="15" name="Medical" dataDxfId="64"/>
    <tableColumn id="16" name="Recreation" dataDxfId="63"/>
    <tableColumn id="17" name="Auto" dataDxfId="62"/>
    <tableColumn id="18" name="Water and Sewer" dataDxfId="61"/>
    <tableColumn id="19" name="Gifts" dataDxfId="60"/>
    <tableColumn id="20" name="Housing Repairs" dataDxfId="59"/>
    <tableColumn id="21" name="Vacation" dataDxfId="58"/>
    <tableColumn id="22" name="School" dataDxfId="57"/>
    <tableColumn id="23" name="Other" dataDxfId="56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id="15" name="Nov" displayName="Nov" ref="A8:W26" totalsRowShown="0" headerRowDxfId="55" dataDxfId="54">
  <tableColumns count="23">
    <tableColumn id="1" name="Mortgage/Rent" dataDxfId="53"/>
    <tableColumn id="2" name="Power Co." dataDxfId="52"/>
    <tableColumn id="3" name="Electric Co." dataDxfId="51"/>
    <tableColumn id="4" name="Insurance" dataDxfId="50"/>
    <tableColumn id="5" name="Phone" dataDxfId="49"/>
    <tableColumn id="6" name="Internet" dataDxfId="48"/>
    <tableColumn id="7" name="Car Payment" dataDxfId="47"/>
    <tableColumn id="8" name="Child Care" dataDxfId="46"/>
    <tableColumn id="9" name="Groceries" dataDxfId="45"/>
    <tableColumn id="10" name="Restaurants" dataDxfId="44"/>
    <tableColumn id="11" name="Gas" dataDxfId="43"/>
    <tableColumn id="12" name="Tithes/Charity" dataDxfId="42"/>
    <tableColumn id="13" name="Savings" dataDxfId="41"/>
    <tableColumn id="14" name="Clothing" dataDxfId="40"/>
    <tableColumn id="15" name="Medical" dataDxfId="39"/>
    <tableColumn id="16" name="Recreation" dataDxfId="38"/>
    <tableColumn id="17" name="Auto" dataDxfId="37"/>
    <tableColumn id="18" name="Water and Sewer" dataDxfId="36"/>
    <tableColumn id="19" name="Gifts" dataDxfId="35"/>
    <tableColumn id="20" name="Housing Repairs" dataDxfId="34"/>
    <tableColumn id="21" name="Vacation" dataDxfId="33"/>
    <tableColumn id="22" name="School" dataDxfId="32"/>
    <tableColumn id="23" name="Other" dataDxfId="31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id="16" name="Dec" displayName="Dec" ref="A8:W26" totalsRowShown="0" headerRowDxfId="30" dataDxfId="29">
  <tableColumns count="23">
    <tableColumn id="1" name="Mortgage/Rent" dataDxfId="28"/>
    <tableColumn id="2" name="Power Co." dataDxfId="27"/>
    <tableColumn id="3" name="Electric Co." dataDxfId="26"/>
    <tableColumn id="4" name="Insurance" dataDxfId="25"/>
    <tableColumn id="5" name="Phone" dataDxfId="24"/>
    <tableColumn id="6" name="Internet" dataDxfId="23"/>
    <tableColumn id="7" name="Car Payment" dataDxfId="22"/>
    <tableColumn id="8" name="Child Care" dataDxfId="21"/>
    <tableColumn id="9" name="Groceries" dataDxfId="20"/>
    <tableColumn id="10" name="Restaurants" dataDxfId="19"/>
    <tableColumn id="11" name="Gas" dataDxfId="18"/>
    <tableColumn id="12" name="Tithes/Charity" dataDxfId="17"/>
    <tableColumn id="13" name="Savings" dataDxfId="16"/>
    <tableColumn id="14" name="Clothing" dataDxfId="15"/>
    <tableColumn id="15" name="Medical" dataDxfId="14"/>
    <tableColumn id="16" name="Recreation" dataDxfId="13"/>
    <tableColumn id="17" name="Auto" dataDxfId="12"/>
    <tableColumn id="18" name="Water and Sewer" dataDxfId="11"/>
    <tableColumn id="19" name="Gifts" dataDxfId="10"/>
    <tableColumn id="20" name="Housing Repairs" dataDxfId="9"/>
    <tableColumn id="21" name="Vacation" dataDxfId="8"/>
    <tableColumn id="22" name="School" dataDxfId="7"/>
    <tableColumn id="23" name="Other" dataDxfId="6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id="3" name="checking" displayName="checking" ref="A1:G3" totalsRowShown="0" headerRowDxfId="5">
  <tableColumns count="7">
    <tableColumn id="1" name="Date" dataDxfId="4"/>
    <tableColumn id="2" name="Transaction"/>
    <tableColumn id="3" name="C" dataDxfId="3"/>
    <tableColumn id="4" name="Debit (-)" dataDxfId="2"/>
    <tableColumn id="5" name="Credit (+)" dataDxfId="1"/>
    <tableColumn id="6" name="Balance" dataDxfId="0">
      <calculatedColumnFormula>F1-D2+E2</calculatedColumnFormula>
    </tableColumn>
    <tableColumn id="7" name="Ref #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13" name="feb" displayName="feb" ref="A8:W26" totalsRowShown="0" headerRowDxfId="280" dataDxfId="279">
  <tableColumns count="23">
    <tableColumn id="1" name="Mortgage/Rent" dataDxfId="278"/>
    <tableColumn id="2" name="Power Co." dataDxfId="277"/>
    <tableColumn id="3" name="Electric Co." dataDxfId="276"/>
    <tableColumn id="4" name="Insurance" dataDxfId="275"/>
    <tableColumn id="5" name="Phone" dataDxfId="274"/>
    <tableColumn id="6" name="Internet" dataDxfId="273"/>
    <tableColumn id="7" name="Car Payment" dataDxfId="272"/>
    <tableColumn id="8" name="Child Care" dataDxfId="271"/>
    <tableColumn id="9" name="Groceries" dataDxfId="270"/>
    <tableColumn id="10" name="Restaurants" dataDxfId="269"/>
    <tableColumn id="11" name="Gas" dataDxfId="268"/>
    <tableColumn id="12" name="Tithes/Charity" dataDxfId="267"/>
    <tableColumn id="13" name="Savings" dataDxfId="266"/>
    <tableColumn id="14" name="Clothing" dataDxfId="265"/>
    <tableColumn id="15" name="Medical" dataDxfId="264"/>
    <tableColumn id="16" name="Recreation" dataDxfId="263"/>
    <tableColumn id="17" name="Auto" dataDxfId="262"/>
    <tableColumn id="18" name="Water and Sewer" dataDxfId="261"/>
    <tableColumn id="19" name="Gifts" dataDxfId="260"/>
    <tableColumn id="20" name="Housing Repairs" dataDxfId="259"/>
    <tableColumn id="21" name="Vacation" dataDxfId="258"/>
    <tableColumn id="22" name="School" dataDxfId="257"/>
    <tableColumn id="23" name="Other" dataDxfId="256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12" name="mar" displayName="mar" ref="A8:W26" totalsRowShown="0" headerRowDxfId="255" dataDxfId="254">
  <tableColumns count="23">
    <tableColumn id="1" name="Mortgage/Rent" dataDxfId="253"/>
    <tableColumn id="2" name="Power Co." dataDxfId="252"/>
    <tableColumn id="3" name="Electric Co." dataDxfId="251"/>
    <tableColumn id="4" name="Insurance" dataDxfId="250"/>
    <tableColumn id="5" name="Phone" dataDxfId="249"/>
    <tableColumn id="6" name="Internet" dataDxfId="248"/>
    <tableColumn id="7" name="Car Payment" dataDxfId="247"/>
    <tableColumn id="8" name="Child Care" dataDxfId="246"/>
    <tableColumn id="9" name="Groceries" dataDxfId="245"/>
    <tableColumn id="10" name="Restaurants" dataDxfId="244"/>
    <tableColumn id="11" name="Gas" dataDxfId="243"/>
    <tableColumn id="12" name="Tithes/Charity" dataDxfId="242"/>
    <tableColumn id="13" name="Savings" dataDxfId="241"/>
    <tableColumn id="14" name="Clothing" dataDxfId="240"/>
    <tableColumn id="15" name="Medical" dataDxfId="239"/>
    <tableColumn id="16" name="Recreation" dataDxfId="238"/>
    <tableColumn id="17" name="Auto" dataDxfId="237"/>
    <tableColumn id="18" name="Water and Sewer" dataDxfId="236"/>
    <tableColumn id="19" name="Gifts" dataDxfId="235"/>
    <tableColumn id="20" name="Housing Repairs" dataDxfId="234"/>
    <tableColumn id="21" name="Vacation" dataDxfId="233"/>
    <tableColumn id="22" name="School" dataDxfId="232"/>
    <tableColumn id="23" name="Other" dataDxfId="231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id="11" name="apr" displayName="apr" ref="A8:W26" totalsRowShown="0" headerRowDxfId="230" dataDxfId="229">
  <tableColumns count="23">
    <tableColumn id="1" name="Mortgage/Rent" dataDxfId="228"/>
    <tableColumn id="2" name="Power Co." dataDxfId="227"/>
    <tableColumn id="3" name="Electric Co." dataDxfId="226"/>
    <tableColumn id="4" name="Insurance" dataDxfId="225"/>
    <tableColumn id="5" name="Phone" dataDxfId="224"/>
    <tableColumn id="6" name="Internet" dataDxfId="223"/>
    <tableColumn id="7" name="Car Payment" dataDxfId="222"/>
    <tableColumn id="8" name="Child Care" dataDxfId="221"/>
    <tableColumn id="9" name="Groceries" dataDxfId="220"/>
    <tableColumn id="10" name="Restaurants" dataDxfId="219"/>
    <tableColumn id="11" name="Gas" dataDxfId="218"/>
    <tableColumn id="12" name="Tithes/Charity" dataDxfId="217"/>
    <tableColumn id="13" name="Savings" dataDxfId="216"/>
    <tableColumn id="14" name="Clothing" dataDxfId="215"/>
    <tableColumn id="15" name="Medical" dataDxfId="214"/>
    <tableColumn id="16" name="Recreation" dataDxfId="213"/>
    <tableColumn id="17" name="Auto" dataDxfId="212"/>
    <tableColumn id="18" name="Water and Sewer" dataDxfId="211"/>
    <tableColumn id="19" name="Gifts" dataDxfId="210"/>
    <tableColumn id="20" name="Housing Repairs" dataDxfId="209"/>
    <tableColumn id="21" name="Vacation" dataDxfId="208"/>
    <tableColumn id="22" name="School" dataDxfId="207"/>
    <tableColumn id="23" name="Other" dataDxfId="206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id="10" name="may" displayName="may" ref="A8:W26" totalsRowShown="0" headerRowDxfId="205" dataDxfId="204">
  <tableColumns count="23">
    <tableColumn id="1" name="Mortgage/Rent" dataDxfId="203"/>
    <tableColumn id="2" name="Power Co." dataDxfId="202"/>
    <tableColumn id="3" name="Electric Co." dataDxfId="201"/>
    <tableColumn id="4" name="Insurance" dataDxfId="200"/>
    <tableColumn id="5" name="Phone" dataDxfId="199"/>
    <tableColumn id="6" name="Internet" dataDxfId="198"/>
    <tableColumn id="7" name="Car Payment" dataDxfId="197"/>
    <tableColumn id="8" name="Child Care" dataDxfId="196"/>
    <tableColumn id="9" name="Groceries" dataDxfId="195"/>
    <tableColumn id="10" name="Restaurants" dataDxfId="194"/>
    <tableColumn id="11" name="Gas" dataDxfId="193"/>
    <tableColumn id="12" name="Tithes/Charity" dataDxfId="192"/>
    <tableColumn id="13" name="Savings" dataDxfId="191"/>
    <tableColumn id="14" name="Clothing" dataDxfId="190"/>
    <tableColumn id="15" name="Medical" dataDxfId="189"/>
    <tableColumn id="16" name="Recreation" dataDxfId="188"/>
    <tableColumn id="17" name="Auto" dataDxfId="187"/>
    <tableColumn id="18" name="Water and Sewer" dataDxfId="186"/>
    <tableColumn id="19" name="Gifts" dataDxfId="185"/>
    <tableColumn id="20" name="Housing Repairs" dataDxfId="184"/>
    <tableColumn id="21" name="Vacation" dataDxfId="183"/>
    <tableColumn id="22" name="School" dataDxfId="182"/>
    <tableColumn id="23" name="Other" dataDxfId="181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id="6" name="Jun" displayName="Jun" ref="A8:W26" totalsRowShown="0" headerRowDxfId="180" dataDxfId="179">
  <tableColumns count="23">
    <tableColumn id="1" name="Mortgage/Rent" dataDxfId="178"/>
    <tableColumn id="2" name="Power Co." dataDxfId="177"/>
    <tableColumn id="3" name="Electric Co." dataDxfId="176"/>
    <tableColumn id="4" name="Insurance" dataDxfId="175"/>
    <tableColumn id="5" name="Phone" dataDxfId="174"/>
    <tableColumn id="6" name="Internet" dataDxfId="173"/>
    <tableColumn id="7" name="Car Payment" dataDxfId="172"/>
    <tableColumn id="8" name="Child Care" dataDxfId="171"/>
    <tableColumn id="9" name="Groceries" dataDxfId="170"/>
    <tableColumn id="10" name="Restaurants" dataDxfId="169"/>
    <tableColumn id="11" name="Gas" dataDxfId="168"/>
    <tableColumn id="12" name="Tithes/Charity" dataDxfId="167"/>
    <tableColumn id="13" name="Savings" dataDxfId="166"/>
    <tableColumn id="14" name="Clothing" dataDxfId="165"/>
    <tableColumn id="15" name="Medical" dataDxfId="164"/>
    <tableColumn id="16" name="Recreation" dataDxfId="163"/>
    <tableColumn id="17" name="Auto" dataDxfId="162"/>
    <tableColumn id="18" name="Water and Sewer" dataDxfId="161"/>
    <tableColumn id="19" name="Gifts" dataDxfId="160"/>
    <tableColumn id="20" name="Housing Repairs" dataDxfId="159"/>
    <tableColumn id="21" name="Vacation" dataDxfId="158"/>
    <tableColumn id="22" name="School" dataDxfId="157"/>
    <tableColumn id="23" name="Other" dataDxfId="156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id="7" name="Jul" displayName="Jul" ref="A8:W26" totalsRowShown="0" headerRowDxfId="155" dataDxfId="154">
  <tableColumns count="23">
    <tableColumn id="1" name="Mortgage/Rent" dataDxfId="153"/>
    <tableColumn id="2" name="Power Co." dataDxfId="152"/>
    <tableColumn id="3" name="Electric Co." dataDxfId="151"/>
    <tableColumn id="4" name="Insurance" dataDxfId="150"/>
    <tableColumn id="5" name="Phone" dataDxfId="149"/>
    <tableColumn id="6" name="Internet" dataDxfId="148"/>
    <tableColumn id="7" name="Car Payment" dataDxfId="147"/>
    <tableColumn id="8" name="Child Care" dataDxfId="146"/>
    <tableColumn id="9" name="Groceries" dataDxfId="145"/>
    <tableColumn id="10" name="Restaurants" dataDxfId="144"/>
    <tableColumn id="11" name="Gas" dataDxfId="143"/>
    <tableColumn id="12" name="Tithes/Charity" dataDxfId="142"/>
    <tableColumn id="13" name="Savings" dataDxfId="141"/>
    <tableColumn id="14" name="Clothing" dataDxfId="140"/>
    <tableColumn id="15" name="Medical" dataDxfId="139"/>
    <tableColumn id="16" name="Recreation" dataDxfId="138"/>
    <tableColumn id="17" name="Auto" dataDxfId="137"/>
    <tableColumn id="18" name="Water and Sewer" dataDxfId="136"/>
    <tableColumn id="19" name="Gifts" dataDxfId="135"/>
    <tableColumn id="20" name="Housing Repairs" dataDxfId="134"/>
    <tableColumn id="21" name="Vacation" dataDxfId="133"/>
    <tableColumn id="22" name="School" dataDxfId="132"/>
    <tableColumn id="23" name="Other" dataDxfId="131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id="8" name="Aug" displayName="Aug" ref="A8:W26" totalsRowShown="0" headerRowDxfId="130" dataDxfId="129">
  <tableColumns count="23">
    <tableColumn id="1" name="Mortgage/Rent" dataDxfId="128"/>
    <tableColumn id="2" name="Power Co." dataDxfId="127"/>
    <tableColumn id="3" name="Electric Co." dataDxfId="126"/>
    <tableColumn id="4" name="Insurance" dataDxfId="125"/>
    <tableColumn id="5" name="Phone" dataDxfId="124"/>
    <tableColumn id="6" name="Internet" dataDxfId="123"/>
    <tableColumn id="7" name="Car Payment" dataDxfId="122"/>
    <tableColumn id="8" name="Child Care" dataDxfId="121"/>
    <tableColumn id="9" name="Groceries" dataDxfId="120"/>
    <tableColumn id="10" name="Restaurants" dataDxfId="119"/>
    <tableColumn id="11" name="Gas" dataDxfId="118"/>
    <tableColumn id="12" name="Tithes/Charity" dataDxfId="117"/>
    <tableColumn id="13" name="Savings" dataDxfId="116"/>
    <tableColumn id="14" name="Clothing" dataDxfId="115"/>
    <tableColumn id="15" name="Medical" dataDxfId="114"/>
    <tableColumn id="16" name="Recreation" dataDxfId="113"/>
    <tableColumn id="17" name="Auto" dataDxfId="112"/>
    <tableColumn id="18" name="Water and Sewer" dataDxfId="111"/>
    <tableColumn id="19" name="Gifts" dataDxfId="110"/>
    <tableColumn id="20" name="Housing Repairs" dataDxfId="109"/>
    <tableColumn id="21" name="Vacation" dataDxfId="108"/>
    <tableColumn id="22" name="School" dataDxfId="107"/>
    <tableColumn id="23" name="Other" dataDxfId="106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id="9" name="Sep" displayName="Sep" ref="A8:W26" totalsRowShown="0" headerRowDxfId="105" dataDxfId="104">
  <tableColumns count="23">
    <tableColumn id="1" name="Mortgage/Rent" dataDxfId="103"/>
    <tableColumn id="2" name="Power Co." dataDxfId="102"/>
    <tableColumn id="3" name="Electric Co." dataDxfId="101"/>
    <tableColumn id="4" name="Insurance" dataDxfId="100"/>
    <tableColumn id="5" name="Phone" dataDxfId="99"/>
    <tableColumn id="6" name="Internet" dataDxfId="98"/>
    <tableColumn id="7" name="Car Payment" dataDxfId="97"/>
    <tableColumn id="8" name="Child Care" dataDxfId="96"/>
    <tableColumn id="9" name="Groceries" dataDxfId="95"/>
    <tableColumn id="10" name="Restaurants" dataDxfId="94"/>
    <tableColumn id="11" name="Gas" dataDxfId="93"/>
    <tableColumn id="12" name="Tithes/Charity" dataDxfId="92"/>
    <tableColumn id="13" name="Savings" dataDxfId="91"/>
    <tableColumn id="14" name="Clothing" dataDxfId="90"/>
    <tableColumn id="15" name="Medical" dataDxfId="89"/>
    <tableColumn id="16" name="Recreation" dataDxfId="88"/>
    <tableColumn id="17" name="Auto" dataDxfId="87"/>
    <tableColumn id="18" name="Water and Sewer" dataDxfId="86"/>
    <tableColumn id="19" name="Gifts" dataDxfId="85"/>
    <tableColumn id="20" name="Housing Repairs" dataDxfId="84"/>
    <tableColumn id="21" name="Vacation" dataDxfId="83"/>
    <tableColumn id="22" name="School" dataDxfId="82"/>
    <tableColumn id="23" name="Other" dataDxfId="8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2060"/>
  </sheetPr>
  <dimension ref="A1:N38"/>
  <sheetViews>
    <sheetView showGridLines="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A32" sqref="A32"/>
    </sheetView>
  </sheetViews>
  <sheetFormatPr defaultRowHeight="15" x14ac:dyDescent="0.25"/>
  <cols>
    <col min="1" max="1" width="35.5703125" customWidth="1"/>
    <col min="2" max="13" width="12.28515625" customWidth="1"/>
    <col min="14" max="14" width="17.42578125" customWidth="1"/>
  </cols>
  <sheetData>
    <row r="1" spans="1:14" ht="23.25" customHeight="1" thickBot="1" x14ac:dyDescent="0.3">
      <c r="A1" s="11" t="s">
        <v>34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23" t="s">
        <v>48</v>
      </c>
    </row>
    <row r="2" spans="1:14" ht="19.5" customHeight="1" x14ac:dyDescent="0.25">
      <c r="A2" s="14" t="s">
        <v>58</v>
      </c>
      <c r="B2" s="51">
        <f>SUM(Jan[[#All],[Mortgage/Rent]])</f>
        <v>0</v>
      </c>
      <c r="C2" s="51">
        <f>SUM(feb[[#All],[Mortgage/Rent]])</f>
        <v>0</v>
      </c>
      <c r="D2" s="51">
        <f>SUM(mar[[#All],[Mortgage/Rent]])</f>
        <v>0</v>
      </c>
      <c r="E2" s="51">
        <f>SUM(apr[[#All],[Mortgage/Rent]])</f>
        <v>0</v>
      </c>
      <c r="F2" s="51">
        <f>SUM(may[[#All],[Mortgage/Rent]])</f>
        <v>0</v>
      </c>
      <c r="G2" s="51">
        <f>SUM(Jun[[#All],[Mortgage/Rent]])</f>
        <v>0</v>
      </c>
      <c r="H2" s="51">
        <f>SUM(Jul[[#All],[Mortgage/Rent]])</f>
        <v>0</v>
      </c>
      <c r="I2" s="51">
        <f>SUM(Aug[[#All],[Mortgage/Rent]])</f>
        <v>0</v>
      </c>
      <c r="J2" s="51">
        <f>SUM(Sep[[#All],[Mortgage/Rent]])</f>
        <v>0</v>
      </c>
      <c r="K2" s="51">
        <f>SUM(Oct[[#All],[Mortgage/Rent]])</f>
        <v>0</v>
      </c>
      <c r="L2" s="51">
        <f>SUM(Nov[[#All],[Mortgage/Rent]])</f>
        <v>0</v>
      </c>
      <c r="M2" s="52">
        <f>SUM(Dec[[#All],[Mortgage/Rent]])</f>
        <v>0</v>
      </c>
      <c r="N2" s="53">
        <f>SUM(B2:M2)</f>
        <v>0</v>
      </c>
    </row>
    <row r="3" spans="1:14" ht="19.5" customHeight="1" x14ac:dyDescent="0.25">
      <c r="A3" s="13" t="s">
        <v>51</v>
      </c>
      <c r="B3" s="54">
        <f>SUM(Jan[[#All],[Power Co.]])</f>
        <v>0</v>
      </c>
      <c r="C3" s="54">
        <f>SUM(feb[[#All],[Power Co.]])</f>
        <v>0</v>
      </c>
      <c r="D3" s="54">
        <f>SUM(mar[[#All],[Power Co.]])</f>
        <v>0</v>
      </c>
      <c r="E3" s="54">
        <f>SUM(apr[[#All],[Power Co.]])</f>
        <v>0</v>
      </c>
      <c r="F3" s="54">
        <f>SUM(may[[#All],[Power Co.]])</f>
        <v>0</v>
      </c>
      <c r="G3" s="54">
        <f>SUM(Jun[[#All],[Power Co.]])</f>
        <v>0</v>
      </c>
      <c r="H3" s="54">
        <f>SUM(Jul[[#All],[Power Co.]])</f>
        <v>0</v>
      </c>
      <c r="I3" s="54">
        <f>SUM(Aug[[#All],[Power Co.]])</f>
        <v>0</v>
      </c>
      <c r="J3" s="54">
        <f>SUM(Sep[[#All],[Power Co.]])</f>
        <v>0</v>
      </c>
      <c r="K3" s="54">
        <f>SUM(Oct[[#All],[Power Co.]])</f>
        <v>0</v>
      </c>
      <c r="L3" s="54">
        <f>SUM(Nov[[#All],[Power Co.]])</f>
        <v>0</v>
      </c>
      <c r="M3" s="55">
        <f>SUM(Dec[[#All],[Power Co.]])</f>
        <v>0</v>
      </c>
      <c r="N3" s="53">
        <f t="shared" ref="N3:N24" si="0">SUM(B3:M3)</f>
        <v>0</v>
      </c>
    </row>
    <row r="4" spans="1:14" ht="19.5" customHeight="1" x14ac:dyDescent="0.25">
      <c r="A4" s="14" t="s">
        <v>52</v>
      </c>
      <c r="B4" s="51">
        <f>SUM(Jan[[#All],[Electric Co.]])</f>
        <v>0</v>
      </c>
      <c r="C4" s="51">
        <f>SUM(feb[[#All],[Electric Co.]])</f>
        <v>0</v>
      </c>
      <c r="D4" s="51">
        <f>SUM(mar[[#All],[Electric Co.]])</f>
        <v>0</v>
      </c>
      <c r="E4" s="51">
        <f>SUM(apr[[#All],[Electric Co.]])</f>
        <v>0</v>
      </c>
      <c r="F4" s="51">
        <f>SUM(may[[#All],[Electric Co.]])</f>
        <v>0</v>
      </c>
      <c r="G4" s="51">
        <f>SUM(Jun[[#All],[Electric Co.]])</f>
        <v>0</v>
      </c>
      <c r="H4" s="51">
        <f>SUM(Jul[[#All],[Electric Co.]])</f>
        <v>0</v>
      </c>
      <c r="I4" s="51">
        <f>SUM(Aug[[#All],[Electric Co.]])</f>
        <v>0</v>
      </c>
      <c r="J4" s="51">
        <f>SUM(Sep[[#All],[Electric Co.]])</f>
        <v>0</v>
      </c>
      <c r="K4" s="51">
        <f>SUM(Oct[[#All],[Electric Co.]])</f>
        <v>0</v>
      </c>
      <c r="L4" s="51">
        <f>SUM(Nov[[#All],[Electric Co.]])</f>
        <v>0</v>
      </c>
      <c r="M4" s="52">
        <f>SUM(Dec[[#All],[Electric Co.]])</f>
        <v>0</v>
      </c>
      <c r="N4" s="53">
        <f t="shared" si="0"/>
        <v>0</v>
      </c>
    </row>
    <row r="5" spans="1:14" ht="19.5" customHeight="1" x14ac:dyDescent="0.25">
      <c r="A5" s="13" t="s">
        <v>55</v>
      </c>
      <c r="B5" s="54">
        <f>SUM(Jan[[#All],[Insurance]])</f>
        <v>0</v>
      </c>
      <c r="C5" s="54">
        <f>SUM(feb[[#All],[Insurance]])</f>
        <v>0</v>
      </c>
      <c r="D5" s="54">
        <f>SUM(mar[[#All],[Insurance]])</f>
        <v>0</v>
      </c>
      <c r="E5" s="54">
        <f>SUM(apr[[#All],[Insurance]])</f>
        <v>0</v>
      </c>
      <c r="F5" s="54">
        <f>SUM(may[[#All],[Insurance]])</f>
        <v>0</v>
      </c>
      <c r="G5" s="54">
        <f>SUM(Jun[[#All],[Insurance]])</f>
        <v>0</v>
      </c>
      <c r="H5" s="54">
        <f>SUM(Jul[[#All],[Insurance]])</f>
        <v>0</v>
      </c>
      <c r="I5" s="54">
        <f>SUM(Aug[[#All],[Insurance]])</f>
        <v>0</v>
      </c>
      <c r="J5" s="54">
        <f>SUM(Sep[[#All],[Insurance]])</f>
        <v>0</v>
      </c>
      <c r="K5" s="54">
        <f>SUM(Oct[[#All],[Americo]])</f>
        <v>0</v>
      </c>
      <c r="L5" s="54">
        <f>SUM(Nov[[#All],[Insurance]])</f>
        <v>0</v>
      </c>
      <c r="M5" s="55">
        <f>SUM(Dec[[#All],[Insurance]])</f>
        <v>0</v>
      </c>
      <c r="N5" s="53">
        <f t="shared" si="0"/>
        <v>0</v>
      </c>
    </row>
    <row r="6" spans="1:14" ht="19.5" customHeight="1" x14ac:dyDescent="0.25">
      <c r="A6" s="9" t="s">
        <v>27</v>
      </c>
      <c r="B6" s="51">
        <f>SUM(Jan[[#All],[Phone]])</f>
        <v>0</v>
      </c>
      <c r="C6" s="51">
        <f>SUM(feb[[#All],[Phone]])</f>
        <v>0</v>
      </c>
      <c r="D6" s="51">
        <f>SUM(mar[[#All],[Phone]])</f>
        <v>0</v>
      </c>
      <c r="E6" s="51">
        <f>SUM(apr[[#All],[Phone]])</f>
        <v>0</v>
      </c>
      <c r="F6" s="51">
        <f>SUM(may[[#All],[Phone]])</f>
        <v>0</v>
      </c>
      <c r="G6" s="51">
        <f>SUM(Jun[[#All],[Phone]])</f>
        <v>0</v>
      </c>
      <c r="H6" s="51">
        <f>SUM(Jul[[#All],[Phone]])</f>
        <v>0</v>
      </c>
      <c r="I6" s="51">
        <f>SUM(Aug[[#All],[Phone]])</f>
        <v>0</v>
      </c>
      <c r="J6" s="51">
        <f>SUM(Sep[[#All],[Phone]])</f>
        <v>0</v>
      </c>
      <c r="K6" s="51">
        <f>SUM(Oct[[#All],[Phone]])</f>
        <v>0</v>
      </c>
      <c r="L6" s="51">
        <f>SUM(Nov[[#All],[Phone]])</f>
        <v>0</v>
      </c>
      <c r="M6" s="52">
        <f>SUM(Dec[[#All],[Phone]])</f>
        <v>0</v>
      </c>
      <c r="N6" s="53">
        <f t="shared" si="0"/>
        <v>0</v>
      </c>
    </row>
    <row r="7" spans="1:14" ht="19.5" customHeight="1" x14ac:dyDescent="0.25">
      <c r="A7" s="10" t="s">
        <v>28</v>
      </c>
      <c r="B7" s="54">
        <f>SUM(Jan[[#All],[Internet]])</f>
        <v>0</v>
      </c>
      <c r="C7" s="54">
        <f>SUM(feb[[#All],[Internet]])</f>
        <v>0</v>
      </c>
      <c r="D7" s="54">
        <f>SUM(mar[[#All],[Internet]])</f>
        <v>0</v>
      </c>
      <c r="E7" s="54">
        <f>SUM(apr[[#All],[Internet]])</f>
        <v>0</v>
      </c>
      <c r="F7" s="54">
        <f>SUM(may[[#All],[Internet]])</f>
        <v>0</v>
      </c>
      <c r="G7" s="54">
        <f>SUM(Jun[[#All],[Internet]])</f>
        <v>0</v>
      </c>
      <c r="H7" s="54">
        <f>SUM(Jul[[#All],[Internet]])</f>
        <v>0</v>
      </c>
      <c r="I7" s="54">
        <f>SUM(Aug[[#All],[Internet]])</f>
        <v>0</v>
      </c>
      <c r="J7" s="54">
        <f>SUM(Sep[[#All],[Internet]])</f>
        <v>0</v>
      </c>
      <c r="K7" s="54">
        <f>SUM(Oct[[#All],[Internet]])</f>
        <v>0</v>
      </c>
      <c r="L7" s="54">
        <f>SUM(Nov[[#All],[Internet]])</f>
        <v>0</v>
      </c>
      <c r="M7" s="55">
        <f>SUM(Dec[[#All],[Internet]])</f>
        <v>0</v>
      </c>
      <c r="N7" s="53">
        <f t="shared" si="0"/>
        <v>0</v>
      </c>
    </row>
    <row r="8" spans="1:14" ht="19.5" customHeight="1" x14ac:dyDescent="0.25">
      <c r="A8" s="14" t="s">
        <v>36</v>
      </c>
      <c r="B8" s="51">
        <f>SUM(Jan[[#All],[Car Payment]])</f>
        <v>0</v>
      </c>
      <c r="C8" s="51">
        <f>SUM(feb[[#All],[Car Payment]])</f>
        <v>0</v>
      </c>
      <c r="D8" s="51">
        <f>SUM(mar[[#All],[Car Payment]])</f>
        <v>0</v>
      </c>
      <c r="E8" s="51">
        <f>SUM(apr[[#All],[Car Payment]])</f>
        <v>0</v>
      </c>
      <c r="F8" s="51">
        <f>SUM(may[[#All],[Car Payment]])</f>
        <v>0</v>
      </c>
      <c r="G8" s="51">
        <f>SUM(Jun[[#All],[Car Payment]])</f>
        <v>0</v>
      </c>
      <c r="H8" s="51">
        <f>SUM(Jul[[#All],[Car Payment]])</f>
        <v>0</v>
      </c>
      <c r="I8" s="51">
        <f>SUM(Aug[[#All],[Car Payment]])</f>
        <v>0</v>
      </c>
      <c r="J8" s="51">
        <f>SUM(Sep[[#All],[Car Payment]])</f>
        <v>0</v>
      </c>
      <c r="K8" s="51">
        <f>SUM(Oct[[#All],[Car Payment]])</f>
        <v>0</v>
      </c>
      <c r="L8" s="51">
        <f>SUM(Nov[[#All],[Car Payment]])</f>
        <v>0</v>
      </c>
      <c r="M8" s="52">
        <f>SUM(Dec[[#All],[Car Payment]])</f>
        <v>0</v>
      </c>
      <c r="N8" s="53">
        <f t="shared" si="0"/>
        <v>0</v>
      </c>
    </row>
    <row r="9" spans="1:14" ht="19.5" customHeight="1" x14ac:dyDescent="0.25">
      <c r="A9" s="10" t="s">
        <v>29</v>
      </c>
      <c r="B9" s="54">
        <f>SUM(Jan[[#All],[Child Care]])</f>
        <v>0</v>
      </c>
      <c r="C9" s="54">
        <f>SUM(feb[[#All],[Child Care]])</f>
        <v>0</v>
      </c>
      <c r="D9" s="54">
        <f>SUM(mar[[#All],[Child Care]])</f>
        <v>0</v>
      </c>
      <c r="E9" s="54">
        <f>SUM(apr[[#All],[Child Care]])</f>
        <v>0</v>
      </c>
      <c r="F9" s="54">
        <f>SUM(may[[#All],[Child Care]])</f>
        <v>0</v>
      </c>
      <c r="G9" s="54">
        <f>SUM(Jun[[#All],[Child Care]])</f>
        <v>0</v>
      </c>
      <c r="H9" s="54">
        <f>SUM(Jul[[#All],[Child Care]])</f>
        <v>0</v>
      </c>
      <c r="I9" s="54">
        <f>SUM(Aug[[#All],[Child Care]])</f>
        <v>0</v>
      </c>
      <c r="J9" s="54">
        <f>SUM(Sep[[#All],[Child Care]])</f>
        <v>0</v>
      </c>
      <c r="K9" s="54">
        <f>SUM(Oct[[#All],[Child Care]])</f>
        <v>0</v>
      </c>
      <c r="L9" s="54">
        <f>SUM(Nov[[#All],[Child Care]])</f>
        <v>0</v>
      </c>
      <c r="M9" s="55">
        <f>SUM(Dec[[#All],[Child Care]])</f>
        <v>0</v>
      </c>
      <c r="N9" s="53">
        <f t="shared" si="0"/>
        <v>0</v>
      </c>
    </row>
    <row r="10" spans="1:14" ht="19.5" customHeight="1" x14ac:dyDescent="0.25">
      <c r="A10" s="9" t="s">
        <v>30</v>
      </c>
      <c r="B10" s="51">
        <f>SUM(Jan[[#All],[Groceries]])</f>
        <v>0</v>
      </c>
      <c r="C10" s="51">
        <f>SUM(feb[[#All],[Groceries]])</f>
        <v>0</v>
      </c>
      <c r="D10" s="51">
        <f>SUM(mar[[#All],[Groceries]])</f>
        <v>0</v>
      </c>
      <c r="E10" s="51">
        <f>SUM(apr[[#All],[Groceries]])</f>
        <v>0</v>
      </c>
      <c r="F10" s="51">
        <f>SUM(may[[#All],[Groceries]])</f>
        <v>0</v>
      </c>
      <c r="G10" s="51">
        <f>SUM(Jun[[#All],[Groceries]])</f>
        <v>0</v>
      </c>
      <c r="H10" s="51">
        <f>SUM(Jul[[#All],[Groceries]])</f>
        <v>0</v>
      </c>
      <c r="I10" s="51">
        <f>SUM(Aug[[#All],[Groceries]])</f>
        <v>0</v>
      </c>
      <c r="J10" s="51">
        <f>SUM(Sep[[#All],[Groceries]])</f>
        <v>0</v>
      </c>
      <c r="K10" s="51">
        <f>SUM(Oct[[#All],[Groceries]])</f>
        <v>0</v>
      </c>
      <c r="L10" s="51">
        <f>SUM(Nov[[#All],[Groceries]])</f>
        <v>0</v>
      </c>
      <c r="M10" s="52">
        <f>SUM(Dec[[#All],[Groceries]])</f>
        <v>0</v>
      </c>
      <c r="N10" s="53">
        <f t="shared" si="0"/>
        <v>0</v>
      </c>
    </row>
    <row r="11" spans="1:14" ht="19.5" customHeight="1" x14ac:dyDescent="0.25">
      <c r="A11" s="10" t="s">
        <v>31</v>
      </c>
      <c r="B11" s="54">
        <f>SUM(Jan[[#All],[Restaurants]])</f>
        <v>0</v>
      </c>
      <c r="C11" s="54">
        <f>SUM(feb[[#All],[Restaurants]])</f>
        <v>0</v>
      </c>
      <c r="D11" s="54">
        <f>SUM(mar[[#All],[Restaurants]])</f>
        <v>0</v>
      </c>
      <c r="E11" s="54">
        <f>SUM(apr[[#All],[Restaurants]])</f>
        <v>0</v>
      </c>
      <c r="F11" s="54">
        <f>SUM(may[[#All],[Restaurants]])</f>
        <v>0</v>
      </c>
      <c r="G11" s="54">
        <f>SUM(Jun[[#All],[Restaurants]])</f>
        <v>0</v>
      </c>
      <c r="H11" s="54">
        <f>SUM(Jul[[#All],[Restaurants]])</f>
        <v>0</v>
      </c>
      <c r="I11" s="54">
        <f>SUM(Aug[[#All],[Restaurants]])</f>
        <v>0</v>
      </c>
      <c r="J11" s="54">
        <f>SUM(Sep[[#All],[Restaurants]])</f>
        <v>0</v>
      </c>
      <c r="K11" s="54">
        <f>SUM(Oct[[#All],[Restaurants]])</f>
        <v>0</v>
      </c>
      <c r="L11" s="54">
        <f>SUM(Nov[[#All],[Restaurants]])</f>
        <v>0</v>
      </c>
      <c r="M11" s="55">
        <f>SUM(Dec[[#All],[Restaurants]])</f>
        <v>0</v>
      </c>
      <c r="N11" s="53">
        <f t="shared" si="0"/>
        <v>0</v>
      </c>
    </row>
    <row r="12" spans="1:14" ht="19.5" customHeight="1" x14ac:dyDescent="0.25">
      <c r="A12" s="9" t="s">
        <v>19</v>
      </c>
      <c r="B12" s="51">
        <f>SUM(Jan[[#All],[Gas]])</f>
        <v>0</v>
      </c>
      <c r="C12" s="51">
        <f>SUM(feb[[#All],[Gas]])</f>
        <v>0</v>
      </c>
      <c r="D12" s="51">
        <f>SUM(mar[[#All],[Gas]])</f>
        <v>0</v>
      </c>
      <c r="E12" s="51">
        <f>SUM(apr[[#All],[Gas]])</f>
        <v>0</v>
      </c>
      <c r="F12" s="51">
        <f>SUM(may[[#All],[Gas]])</f>
        <v>0</v>
      </c>
      <c r="G12" s="51">
        <f>SUM(Jun[[#All],[Gas]])</f>
        <v>0</v>
      </c>
      <c r="H12" s="51">
        <f>SUM(Jul[[#All],[Gas]])</f>
        <v>0</v>
      </c>
      <c r="I12" s="51">
        <f>SUM(Aug[[#All],[Gas]])</f>
        <v>0</v>
      </c>
      <c r="J12" s="51">
        <f>SUM(Sep[[#All],[Gas]])</f>
        <v>0</v>
      </c>
      <c r="K12" s="51">
        <f>SUM(Oct[[#All],[Gas]])</f>
        <v>0</v>
      </c>
      <c r="L12" s="51">
        <f>SUM(Nov[[#All],[Gas]])</f>
        <v>0</v>
      </c>
      <c r="M12" s="52">
        <f>SUM(Dec[[#All],[Gas]])</f>
        <v>0</v>
      </c>
      <c r="N12" s="53">
        <f t="shared" si="0"/>
        <v>0</v>
      </c>
    </row>
    <row r="13" spans="1:14" ht="19.5" customHeight="1" x14ac:dyDescent="0.25">
      <c r="A13" s="13" t="s">
        <v>53</v>
      </c>
      <c r="B13" s="54">
        <f>SUM(Jan[[#All],[Tithes/Charity]])</f>
        <v>0</v>
      </c>
      <c r="C13" s="54">
        <f>SUM(feb[[#All],[Tithes/Charity]])</f>
        <v>0</v>
      </c>
      <c r="D13" s="54">
        <f>SUM(mar[[#All],[Tithes/Charity]])</f>
        <v>0</v>
      </c>
      <c r="E13" s="54">
        <f>SUM(apr[[#All],[Tithes/Charity]])</f>
        <v>0</v>
      </c>
      <c r="F13" s="54">
        <f>SUM(may[[#All],[Tithes/Charity]])</f>
        <v>0</v>
      </c>
      <c r="G13" s="54">
        <f>SUM(Jun[[#All],[Tithes/Charity]])</f>
        <v>0</v>
      </c>
      <c r="H13" s="54">
        <f>SUM(Jul[[#All],[Tithes/Charity]])</f>
        <v>0</v>
      </c>
      <c r="I13" s="54">
        <f>SUM(Aug[[#All],[Tithes/Charity]])</f>
        <v>0</v>
      </c>
      <c r="J13" s="54">
        <f>SUM(Sep[[#All],[Tithes/Charity]])</f>
        <v>0</v>
      </c>
      <c r="K13" s="54">
        <f>SUM(Oct[[#All],[Tithes/Charity]])</f>
        <v>0</v>
      </c>
      <c r="L13" s="54">
        <f>SUM(Nov[[#All],[Tithes/Charity]])</f>
        <v>0</v>
      </c>
      <c r="M13" s="55">
        <f>SUM(Dec[[#All],[Tithes/Charity]])</f>
        <v>0</v>
      </c>
      <c r="N13" s="53">
        <f t="shared" si="0"/>
        <v>0</v>
      </c>
    </row>
    <row r="14" spans="1:14" ht="19.5" customHeight="1" x14ac:dyDescent="0.25">
      <c r="A14" s="9" t="s">
        <v>24</v>
      </c>
      <c r="B14" s="51">
        <f>SUM(Jan[[#All],[Savings]])</f>
        <v>0</v>
      </c>
      <c r="C14" s="51">
        <f>SUM(feb[[#All],[Savings]])</f>
        <v>0</v>
      </c>
      <c r="D14" s="51">
        <f>SUM(mar[[#All],[Savings]])</f>
        <v>0</v>
      </c>
      <c r="E14" s="51">
        <f>SUM(apr[[#All],[Savings]])</f>
        <v>0</v>
      </c>
      <c r="F14" s="51">
        <f>SUM(may[[#All],[Savings]])</f>
        <v>0</v>
      </c>
      <c r="G14" s="51">
        <f>SUM(Jun[[#All],[Savings]])</f>
        <v>0</v>
      </c>
      <c r="H14" s="51">
        <f>SUM(Jul[[#All],[Savings]])</f>
        <v>0</v>
      </c>
      <c r="I14" s="51">
        <f>SUM(Aug[[#All],[Savings]])</f>
        <v>0</v>
      </c>
      <c r="J14" s="51">
        <f>SUM(Sep[[#All],[Savings]])</f>
        <v>0</v>
      </c>
      <c r="K14" s="51">
        <f>SUM(Oct[[#All],[Savings]])</f>
        <v>0</v>
      </c>
      <c r="L14" s="51">
        <f>SUM(Nov[[#All],[Savings]])</f>
        <v>0</v>
      </c>
      <c r="M14" s="52">
        <f>SUM(Dec[[#All],[Savings]])</f>
        <v>0</v>
      </c>
      <c r="N14" s="53">
        <f t="shared" si="0"/>
        <v>0</v>
      </c>
    </row>
    <row r="15" spans="1:14" ht="19.5" customHeight="1" x14ac:dyDescent="0.25">
      <c r="A15" s="10" t="s">
        <v>20</v>
      </c>
      <c r="B15" s="54">
        <f>SUM(Jan[[#All],[Clothing]])</f>
        <v>0</v>
      </c>
      <c r="C15" s="54">
        <f>SUM(feb[[#All],[Clothing]])</f>
        <v>0</v>
      </c>
      <c r="D15" s="54">
        <f>SUM(mar[[#All],[Clothing]])</f>
        <v>0</v>
      </c>
      <c r="E15" s="54">
        <f>SUM(apr[[#All],[Clothing]])</f>
        <v>0</v>
      </c>
      <c r="F15" s="54">
        <f>SUM(may[[#All],[Clothing]])</f>
        <v>0</v>
      </c>
      <c r="G15" s="54">
        <f>SUM(Jun[[#All],[Clothing]])</f>
        <v>0</v>
      </c>
      <c r="H15" s="54">
        <f>SUM(Jul[[#All],[Clothing]])</f>
        <v>0</v>
      </c>
      <c r="I15" s="54">
        <f>SUM(Aug[[#All],[Clothing]])</f>
        <v>0</v>
      </c>
      <c r="J15" s="54">
        <f>SUM(Sep[[#All],[Clothing]])</f>
        <v>0</v>
      </c>
      <c r="K15" s="54">
        <f>SUM(Oct[[#All],[Clothing]])</f>
        <v>0</v>
      </c>
      <c r="L15" s="54">
        <f>SUM(Nov[[#All],[Clothing]])</f>
        <v>0</v>
      </c>
      <c r="M15" s="55">
        <f>SUM(Dec[[#All],[Clothing]])</f>
        <v>0</v>
      </c>
      <c r="N15" s="53">
        <f t="shared" si="0"/>
        <v>0</v>
      </c>
    </row>
    <row r="16" spans="1:14" ht="19.5" customHeight="1" x14ac:dyDescent="0.25">
      <c r="A16" s="14" t="s">
        <v>21</v>
      </c>
      <c r="B16" s="51">
        <f>SUM(Jan[[#All],[Medical]])</f>
        <v>0</v>
      </c>
      <c r="C16" s="51">
        <f>SUM(feb[[#All],[Medical]])</f>
        <v>0</v>
      </c>
      <c r="D16" s="51">
        <f>SUM(mar[[#All],[Medical]])</f>
        <v>0</v>
      </c>
      <c r="E16" s="51">
        <f>SUM(apr[[#All],[Medical]])</f>
        <v>0</v>
      </c>
      <c r="F16" s="51">
        <f>SUM(may[[#All],[Medical]])</f>
        <v>0</v>
      </c>
      <c r="G16" s="51">
        <f>SUM(Jun[[#All],[Medical]])</f>
        <v>0</v>
      </c>
      <c r="H16" s="51">
        <f>SUM(Jul[[#All],[Medical]])</f>
        <v>0</v>
      </c>
      <c r="I16" s="51">
        <f>SUM(Aug[[#All],[Medical]])</f>
        <v>0</v>
      </c>
      <c r="J16" s="51">
        <f>SUM(Sep[[#All],[Medical]])</f>
        <v>0</v>
      </c>
      <c r="K16" s="51">
        <f>SUM(Oct[[#All],[Medical]])</f>
        <v>0</v>
      </c>
      <c r="L16" s="51">
        <f>SUM(Nov[[#All],[Medical]])</f>
        <v>0</v>
      </c>
      <c r="M16" s="52">
        <f>SUM(Dec[[#All],[Medical]])</f>
        <v>0</v>
      </c>
      <c r="N16" s="53">
        <f t="shared" si="0"/>
        <v>0</v>
      </c>
    </row>
    <row r="17" spans="1:14" ht="19.5" customHeight="1" x14ac:dyDescent="0.25">
      <c r="A17" s="10" t="s">
        <v>22</v>
      </c>
      <c r="B17" s="54">
        <f>SUM(Jan[[#All],[Recreation]])</f>
        <v>0</v>
      </c>
      <c r="C17" s="54">
        <f>SUM(feb[[#All],[Recreation]])</f>
        <v>0</v>
      </c>
      <c r="D17" s="54">
        <f>SUM(mar[[#All],[Recreation]])</f>
        <v>0</v>
      </c>
      <c r="E17" s="54">
        <f>SUM(apr[[#All],[Recreation]])</f>
        <v>0</v>
      </c>
      <c r="F17" s="54">
        <f>SUM(may[[#All],[Recreation]])</f>
        <v>0</v>
      </c>
      <c r="G17" s="54">
        <f>SUM(Jun[[#All],[Recreation]])</f>
        <v>0</v>
      </c>
      <c r="H17" s="54">
        <f>SUM(Jul[[#All],[Recreation]])</f>
        <v>0</v>
      </c>
      <c r="I17" s="54">
        <f>SUM(Aug[[#All],[Recreation]])</f>
        <v>0</v>
      </c>
      <c r="J17" s="54">
        <f>SUM(Sep[[#All],[Recreation]])</f>
        <v>0</v>
      </c>
      <c r="K17" s="54">
        <f>SUM(Oct[[#All],[Recreation]])</f>
        <v>0</v>
      </c>
      <c r="L17" s="54">
        <f>SUM(Nov[[#All],[Recreation]])</f>
        <v>0</v>
      </c>
      <c r="M17" s="55">
        <f>SUM(Dec[[#All],[Recreation]])</f>
        <v>0</v>
      </c>
      <c r="N17" s="53">
        <f t="shared" si="0"/>
        <v>0</v>
      </c>
    </row>
    <row r="18" spans="1:14" ht="19.5" customHeight="1" x14ac:dyDescent="0.25">
      <c r="A18" s="9" t="s">
        <v>23</v>
      </c>
      <c r="B18" s="51">
        <f>SUM(Jan[[#All],[Auto]])</f>
        <v>0</v>
      </c>
      <c r="C18" s="51">
        <f>SUM(feb[[#All],[Auto]])</f>
        <v>0</v>
      </c>
      <c r="D18" s="51">
        <f>SUM(mar[[#All],[Auto]])</f>
        <v>0</v>
      </c>
      <c r="E18" s="51">
        <f>SUM(apr[[#All],[Auto]])</f>
        <v>0</v>
      </c>
      <c r="F18" s="51">
        <f>SUM(may[[#All],[Auto]])</f>
        <v>0</v>
      </c>
      <c r="G18" s="51">
        <f>SUM(Jun[[#All],[Auto]])</f>
        <v>0</v>
      </c>
      <c r="H18" s="51">
        <f>SUM(Jul[[#All],[Auto]])</f>
        <v>0</v>
      </c>
      <c r="I18" s="51">
        <f>SUM(Aug[[#All],[Auto]])</f>
        <v>0</v>
      </c>
      <c r="J18" s="51">
        <f>SUM(Sep[[#All],[Auto]])</f>
        <v>0</v>
      </c>
      <c r="K18" s="51">
        <f>SUM(Oct[[#All],[Auto]])</f>
        <v>0</v>
      </c>
      <c r="L18" s="51">
        <f>SUM(Nov[[#All],[Auto]])</f>
        <v>0</v>
      </c>
      <c r="M18" s="52">
        <f>SUM(Dec[[#All],[Auto]])</f>
        <v>0</v>
      </c>
      <c r="N18" s="53">
        <f t="shared" si="0"/>
        <v>0</v>
      </c>
    </row>
    <row r="19" spans="1:14" ht="19.5" customHeight="1" x14ac:dyDescent="0.25">
      <c r="A19" s="10" t="s">
        <v>32</v>
      </c>
      <c r="B19" s="54">
        <f>SUM(Jan[[#All],[Water and Sewer]])</f>
        <v>0</v>
      </c>
      <c r="C19" s="54">
        <f>SUM(feb[[#All],[Water and Sewer]])</f>
        <v>0</v>
      </c>
      <c r="D19" s="54">
        <f>SUM(mar[[#All],[Water and Sewer]])</f>
        <v>0</v>
      </c>
      <c r="E19" s="54">
        <f>SUM(apr[[#All],[Water and Sewer]])</f>
        <v>0</v>
      </c>
      <c r="F19" s="54">
        <f>SUM(may[[#All],[Water and Sewer]])</f>
        <v>0</v>
      </c>
      <c r="G19" s="54">
        <f>SUM(Jun[[#All],[Water and Sewer]])</f>
        <v>0</v>
      </c>
      <c r="H19" s="54">
        <f>SUM(Jul[[#All],[Water and Sewer]])</f>
        <v>0</v>
      </c>
      <c r="I19" s="54">
        <f>SUM(Aug[[#All],[Water and Sewer]])</f>
        <v>0</v>
      </c>
      <c r="J19" s="54">
        <f>SUM(Sep[[#All],[Water and Sewer]])</f>
        <v>0</v>
      </c>
      <c r="K19" s="54">
        <f>SUM(Oct[[#All],[Water and Sewer]])</f>
        <v>0</v>
      </c>
      <c r="L19" s="54">
        <f>SUM(Nov[[#All],[Water and Sewer]])</f>
        <v>0</v>
      </c>
      <c r="M19" s="55">
        <f>SUM(Dec[[#All],[Water and Sewer]])</f>
        <v>0</v>
      </c>
      <c r="N19" s="53">
        <f t="shared" si="0"/>
        <v>0</v>
      </c>
    </row>
    <row r="20" spans="1:14" ht="19.5" customHeight="1" x14ac:dyDescent="0.25">
      <c r="A20" s="9" t="s">
        <v>25</v>
      </c>
      <c r="B20" s="51">
        <f>SUM(Jan[[#All],[Gifts]])</f>
        <v>0</v>
      </c>
      <c r="C20" s="51">
        <f>SUM(feb[[#All],[Gifts]])</f>
        <v>0</v>
      </c>
      <c r="D20" s="51">
        <f>SUM(mar[[#All],[Gifts]])</f>
        <v>0</v>
      </c>
      <c r="E20" s="51">
        <f>SUM(apr[[#All],[Gifts]])</f>
        <v>0</v>
      </c>
      <c r="F20" s="51">
        <f>SUM(may[[#All],[Gifts]])</f>
        <v>0</v>
      </c>
      <c r="G20" s="51">
        <f>SUM(Jun[[#All],[Gifts]])</f>
        <v>0</v>
      </c>
      <c r="H20" s="51">
        <f>SUM(Jul[[#All],[Gifts]])</f>
        <v>0</v>
      </c>
      <c r="I20" s="51">
        <f>SUM(Aug[[#All],[Gifts]])</f>
        <v>0</v>
      </c>
      <c r="J20" s="51">
        <f>SUM(Sep[[#All],[Gifts]])</f>
        <v>0</v>
      </c>
      <c r="K20" s="51">
        <f>SUM(Oct[[#All],[Gifts]])</f>
        <v>0</v>
      </c>
      <c r="L20" s="51">
        <f>SUM(Nov[[#All],[Gifts]])</f>
        <v>0</v>
      </c>
      <c r="M20" s="52">
        <f>SUM(Dec[[#All],[Gifts]])</f>
        <v>0</v>
      </c>
      <c r="N20" s="53">
        <f t="shared" si="0"/>
        <v>0</v>
      </c>
    </row>
    <row r="21" spans="1:14" ht="20.25" customHeight="1" x14ac:dyDescent="0.25">
      <c r="A21" s="13" t="s">
        <v>35</v>
      </c>
      <c r="B21" s="54">
        <f>SUM(Jan[[#All],[Housing Repairs]])</f>
        <v>0</v>
      </c>
      <c r="C21" s="54">
        <f>SUM(feb[[#All],[Housing Repairs]])</f>
        <v>0</v>
      </c>
      <c r="D21" s="54">
        <f>SUM(mar[[#All],[Housing Repairs]])</f>
        <v>0</v>
      </c>
      <c r="E21" s="54">
        <f>SUM(apr[[#All],[Housing Repairs]])</f>
        <v>0</v>
      </c>
      <c r="F21" s="54">
        <f>SUM(may[[#All],[Housing Repairs]])</f>
        <v>0</v>
      </c>
      <c r="G21" s="54">
        <f>SUM(Jun[[#All],[Housing Repairs]])</f>
        <v>0</v>
      </c>
      <c r="H21" s="54">
        <f>SUM(Jul[[#All],[Housing Repairs]])</f>
        <v>0</v>
      </c>
      <c r="I21" s="54">
        <f>SUM(Aug[[#All],[Housing Repairs]])</f>
        <v>0</v>
      </c>
      <c r="J21" s="54">
        <f>SUM(Sep[[#All],[Housing Repairs]])</f>
        <v>0</v>
      </c>
      <c r="K21" s="54">
        <f>SUM(Oct[[#All],[Housing Repairs]])</f>
        <v>0</v>
      </c>
      <c r="L21" s="54">
        <f>SUM(Nov[[#All],[Housing Repairs]])</f>
        <v>0</v>
      </c>
      <c r="M21" s="55">
        <f>SUM(Dec[[#All],[Housing Repairs]])</f>
        <v>0</v>
      </c>
      <c r="N21" s="53">
        <f t="shared" si="0"/>
        <v>0</v>
      </c>
    </row>
    <row r="22" spans="1:14" ht="20.25" customHeight="1" x14ac:dyDescent="0.25">
      <c r="A22" s="9" t="s">
        <v>33</v>
      </c>
      <c r="B22" s="51">
        <f>SUM(Jan[[#All],[Vacation]])</f>
        <v>0</v>
      </c>
      <c r="C22" s="51">
        <f>SUM(feb[[#All],[Vacation]])</f>
        <v>0</v>
      </c>
      <c r="D22" s="51">
        <f>SUM(mar[[#All],[Vacation]])</f>
        <v>0</v>
      </c>
      <c r="E22" s="51">
        <f>SUM(apr[[#All],[Vacation]])</f>
        <v>0</v>
      </c>
      <c r="F22" s="51">
        <f>SUM(may[[#All],[Vacation]])</f>
        <v>0</v>
      </c>
      <c r="G22" s="51">
        <f>SUM(Jun[[#All],[Vacation]])</f>
        <v>0</v>
      </c>
      <c r="H22" s="51">
        <f>SUM(Jul[[#All],[Vacation]])</f>
        <v>0</v>
      </c>
      <c r="I22" s="51">
        <f>SUM(Aug[[#All],[Vacation]])</f>
        <v>0</v>
      </c>
      <c r="J22" s="51">
        <f>SUM(Sep[[#All],[Vacation]])</f>
        <v>0</v>
      </c>
      <c r="K22" s="51">
        <f>SUM(Oct[[#All],[Vacation]])</f>
        <v>0</v>
      </c>
      <c r="L22" s="51">
        <f>SUM(Nov[[#All],[Vacation]])</f>
        <v>0</v>
      </c>
      <c r="M22" s="52">
        <f>SUM(Dec[[#All],[Vacation]])</f>
        <v>0</v>
      </c>
      <c r="N22" s="53">
        <f t="shared" si="0"/>
        <v>0</v>
      </c>
    </row>
    <row r="23" spans="1:14" ht="20.25" customHeight="1" x14ac:dyDescent="0.25">
      <c r="A23" s="13" t="s">
        <v>56</v>
      </c>
      <c r="B23" s="54">
        <f>SUM(Jan[[#All],[School]])</f>
        <v>0</v>
      </c>
      <c r="C23" s="54">
        <f>SUM(feb[[#All],[School]])</f>
        <v>0</v>
      </c>
      <c r="D23" s="54">
        <f>SUM(mar[[#All],[School]])</f>
        <v>0</v>
      </c>
      <c r="E23" s="54">
        <f>SUM(apr[[#All],[School]])</f>
        <v>0</v>
      </c>
      <c r="F23" s="54">
        <f>SUM(may[[#All],[School]])</f>
        <v>0</v>
      </c>
      <c r="G23" s="54">
        <f>SUM(Jun[[#All],[School]])</f>
        <v>0</v>
      </c>
      <c r="H23" s="54">
        <f>SUM(Jul[[#All],[School]])</f>
        <v>0</v>
      </c>
      <c r="I23" s="54">
        <f>SUM(Aug[[#All],[School]])</f>
        <v>0</v>
      </c>
      <c r="J23" s="54">
        <f>SUM(Sep[[#All],[School]])</f>
        <v>0</v>
      </c>
      <c r="K23" s="54">
        <f>SUM(Oct[[#All],[School]])</f>
        <v>0</v>
      </c>
      <c r="L23" s="54">
        <f>SUM(Nov[[#All],[School]])</f>
        <v>0</v>
      </c>
      <c r="M23" s="55">
        <f>SUM(Dec[[#All],[School]])</f>
        <v>0</v>
      </c>
      <c r="N23" s="53">
        <f t="shared" si="0"/>
        <v>0</v>
      </c>
    </row>
    <row r="24" spans="1:14" ht="20.25" customHeight="1" x14ac:dyDescent="0.25">
      <c r="A24" s="14" t="s">
        <v>57</v>
      </c>
      <c r="B24" s="51">
        <f>SUM(Jan[[#All],[Other]])</f>
        <v>0</v>
      </c>
      <c r="C24" s="51">
        <f>SUM(feb[[#All],[Other]])</f>
        <v>0</v>
      </c>
      <c r="D24" s="51">
        <f>SUM(mar[[#All],[Other]])</f>
        <v>0</v>
      </c>
      <c r="E24" s="51">
        <f>SUM(apr[[#All],[Other]])</f>
        <v>0</v>
      </c>
      <c r="F24" s="51">
        <f>SUM(may[[#All],[Other]])</f>
        <v>0</v>
      </c>
      <c r="G24" s="51">
        <f>SUM(Jun[[#All],[Other]])</f>
        <v>0</v>
      </c>
      <c r="H24" s="51">
        <f>SUM(Jul[[#All],[Other]])</f>
        <v>0</v>
      </c>
      <c r="I24" s="51">
        <f>SUM(Aug[[#All],[Other]])</f>
        <v>0</v>
      </c>
      <c r="J24" s="51">
        <f>SUM(Sep[[#All],[Other]])</f>
        <v>0</v>
      </c>
      <c r="K24" s="51">
        <f>SUM(Oct[[#All],[Other]])</f>
        <v>0</v>
      </c>
      <c r="L24" s="51">
        <f>SUM(Nov[[#All],[Other]])</f>
        <v>0</v>
      </c>
      <c r="M24" s="52">
        <f>SUM(Dec[[#All],[Other]])</f>
        <v>0</v>
      </c>
      <c r="N24" s="53">
        <f t="shared" si="0"/>
        <v>0</v>
      </c>
    </row>
    <row r="25" spans="1:14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4" ht="41.25" customHeight="1" x14ac:dyDescent="0.4">
      <c r="A27" s="58" t="s">
        <v>62</v>
      </c>
      <c r="B27" s="56">
        <f>SUM(B2:B24)</f>
        <v>0</v>
      </c>
      <c r="C27" s="56">
        <f t="shared" ref="C27:M27" si="1">SUM(C2:C24)</f>
        <v>0</v>
      </c>
      <c r="D27" s="56">
        <f t="shared" si="1"/>
        <v>0</v>
      </c>
      <c r="E27" s="56">
        <f t="shared" si="1"/>
        <v>0</v>
      </c>
      <c r="F27" s="56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6">
        <f t="shared" si="1"/>
        <v>0</v>
      </c>
      <c r="K27" s="56">
        <f t="shared" si="1"/>
        <v>0</v>
      </c>
      <c r="L27" s="56">
        <f t="shared" si="1"/>
        <v>0</v>
      </c>
      <c r="M27" s="56">
        <f t="shared" si="1"/>
        <v>0</v>
      </c>
      <c r="N27" s="57">
        <f>SUM(B27:M27)</f>
        <v>0</v>
      </c>
    </row>
    <row r="28" spans="1:14" ht="41.25" customHeight="1" x14ac:dyDescent="0.4">
      <c r="A28" s="59" t="s">
        <v>63</v>
      </c>
      <c r="B28" s="62">
        <f>Jan!D5</f>
        <v>0</v>
      </c>
      <c r="C28" s="62">
        <f>Feb!D5</f>
        <v>0</v>
      </c>
      <c r="D28" s="62">
        <f>Mar!D5</f>
        <v>0</v>
      </c>
      <c r="E28" s="62">
        <f>Apr!D5</f>
        <v>0</v>
      </c>
      <c r="F28" s="62">
        <f>May!D5</f>
        <v>0</v>
      </c>
      <c r="G28" s="62">
        <f>Jun!D5</f>
        <v>0</v>
      </c>
      <c r="H28" s="62">
        <f>Jul!D5</f>
        <v>0</v>
      </c>
      <c r="I28" s="62">
        <f>Aug!D5</f>
        <v>0</v>
      </c>
      <c r="J28" s="62">
        <f>Sep!D5</f>
        <v>0</v>
      </c>
      <c r="K28" s="62">
        <f>Oct!D5</f>
        <v>0</v>
      </c>
      <c r="L28" s="62">
        <f>Nov!D5</f>
        <v>0</v>
      </c>
      <c r="M28" s="62">
        <f>Dec!D5</f>
        <v>0</v>
      </c>
      <c r="N28" s="57">
        <f>SUM(B28:M28)</f>
        <v>0</v>
      </c>
    </row>
    <row r="29" spans="1:14" ht="41.25" customHeight="1" x14ac:dyDescent="0.25"/>
    <row r="30" spans="1:14" x14ac:dyDescent="0.25">
      <c r="A30" s="41"/>
    </row>
    <row r="31" spans="1:14" x14ac:dyDescent="0.25">
      <c r="A31" s="43" t="s">
        <v>61</v>
      </c>
    </row>
    <row r="32" spans="1:14" ht="15.75" x14ac:dyDescent="0.25">
      <c r="A32" s="60">
        <f>SUM(Jan:Dec!D5:F5)</f>
        <v>0</v>
      </c>
    </row>
    <row r="33" spans="1:1" ht="15.75" x14ac:dyDescent="0.25">
      <c r="A33" s="61" t="s">
        <v>60</v>
      </c>
    </row>
    <row r="34" spans="1:1" x14ac:dyDescent="0.25">
      <c r="A34" s="43"/>
    </row>
    <row r="35" spans="1:1" ht="15.75" x14ac:dyDescent="0.25">
      <c r="A35" s="44">
        <f>SUM(Jan:Dec!D4:F4)</f>
        <v>0</v>
      </c>
    </row>
    <row r="36" spans="1:1" ht="15.75" x14ac:dyDescent="0.25">
      <c r="A36" s="45" t="s">
        <v>59</v>
      </c>
    </row>
    <row r="37" spans="1:1" x14ac:dyDescent="0.25">
      <c r="A37" s="42"/>
    </row>
    <row r="38" spans="1:1" x14ac:dyDescent="0.25">
      <c r="A38" s="46"/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44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SUM(Sep[])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21">
        <f>SUM(Sep[[#All],[Mortgage/Rent]])</f>
        <v>0</v>
      </c>
      <c r="B7" s="21">
        <f>SUM(Sep[[#All],[Power Co.]])</f>
        <v>0</v>
      </c>
      <c r="C7" s="21">
        <f>SUM(Sep[[#All],[Electric Co.]])</f>
        <v>0</v>
      </c>
      <c r="D7" s="21">
        <f>SUM(Sep[[#All],[Insurance]])</f>
        <v>0</v>
      </c>
      <c r="E7" s="21">
        <f>SUM(Sep[[#All],[Phone]])</f>
        <v>0</v>
      </c>
      <c r="F7" s="21">
        <f>SUM(Sep[[#All],[Internet]])</f>
        <v>0</v>
      </c>
      <c r="G7" s="21">
        <f>SUM(Sep[[#All],[Car Payment]])</f>
        <v>0</v>
      </c>
      <c r="H7" s="21">
        <f>SUM(Sep[[#All],[Child Care]])</f>
        <v>0</v>
      </c>
      <c r="I7" s="21">
        <f>SUM(Sep[[#All],[Groceries]])</f>
        <v>0</v>
      </c>
      <c r="J7" s="21">
        <f>SUM(Sep[[#All],[Restaurants]])</f>
        <v>0</v>
      </c>
      <c r="K7" s="21">
        <f>SUM(Sep[[#All],[Gas]])</f>
        <v>0</v>
      </c>
      <c r="L7" s="21">
        <f>SUM(Sep[[#All],[Tithes/Charity]])</f>
        <v>0</v>
      </c>
      <c r="M7" s="21">
        <f>SUM(Sep[[#All],[Savings]])</f>
        <v>0</v>
      </c>
      <c r="N7" s="21">
        <f>SUM(Sep[[#All],[Clothing]])</f>
        <v>0</v>
      </c>
      <c r="O7" s="21">
        <f>SUM(Sep[[#All],[Medical]])</f>
        <v>0</v>
      </c>
      <c r="P7" s="21">
        <f>SUM(Sep[[#All],[Recreation]])</f>
        <v>0</v>
      </c>
      <c r="Q7" s="21">
        <f>SUM(Sep[[#All],[Auto]])</f>
        <v>0</v>
      </c>
      <c r="R7" s="21">
        <f>SUM(Sep[[#All],[Water and Sewer]])</f>
        <v>0</v>
      </c>
      <c r="S7" s="21">
        <f>SUM(Sep[[#All],[Gifts]])</f>
        <v>0</v>
      </c>
      <c r="T7" s="21">
        <f>SUM(Sep[[#All],[Housing Repairs]])</f>
        <v>0</v>
      </c>
      <c r="U7" s="21">
        <f>SUM(Sep[[#All],[Vacation]])</f>
        <v>0</v>
      </c>
      <c r="V7" s="21">
        <f>SUM(Sep[[#All],[School]])</f>
        <v>0</v>
      </c>
      <c r="W7" s="21">
        <f>SUM(Sep[[#All],[Other]])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45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SUM(Oct[])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s="22" customFormat="1" x14ac:dyDescent="0.25">
      <c r="A7" s="21">
        <f>SUM(Oct[[#All],[Mortgage/Rent]])</f>
        <v>0</v>
      </c>
      <c r="B7" s="21">
        <f>SUM(Oct[[#All],[Power Co.]])</f>
        <v>0</v>
      </c>
      <c r="C7" s="21">
        <f>SUM(Oct[[#All],[Electric Co.]])</f>
        <v>0</v>
      </c>
      <c r="D7" s="21">
        <f>SUM(Oct[[#All],[Americo]])</f>
        <v>0</v>
      </c>
      <c r="E7" s="21">
        <f>SUM(Oct[[#All],[Phone]])</f>
        <v>0</v>
      </c>
      <c r="F7" s="21">
        <f>SUM(Oct[[#All],[Internet]])</f>
        <v>0</v>
      </c>
      <c r="G7" s="21">
        <f>SUM(Oct[[#All],[Car Payment]])</f>
        <v>0</v>
      </c>
      <c r="H7" s="21">
        <f>SUM(Oct[[#All],[Child Care]])</f>
        <v>0</v>
      </c>
      <c r="I7" s="21">
        <f>SUM(Oct[[#All],[Groceries]])</f>
        <v>0</v>
      </c>
      <c r="J7" s="21">
        <f>SUM(Oct[[#All],[Restaurants]])</f>
        <v>0</v>
      </c>
      <c r="K7" s="21">
        <f>SUM(Oct[[#All],[Gas]])</f>
        <v>0</v>
      </c>
      <c r="L7" s="21">
        <f>SUM(Oct[[#All],[Tithes/Charity]])</f>
        <v>0</v>
      </c>
      <c r="M7" s="21">
        <f>SUM(Oct[[#All],[Savings]])</f>
        <v>0</v>
      </c>
      <c r="N7" s="21">
        <f>SUM(Oct[[#All],[Clothing]])</f>
        <v>0</v>
      </c>
      <c r="O7" s="21">
        <f>SUM(Oct[[#All],[Medical]])</f>
        <v>0</v>
      </c>
      <c r="P7" s="21">
        <f>SUM(Oct[[#All],[Recreation]])</f>
        <v>0</v>
      </c>
      <c r="Q7" s="21">
        <f>SUM(Oct[[#All],[Auto]])</f>
        <v>0</v>
      </c>
      <c r="R7" s="21">
        <f>SUM(Oct[[#All],[Water and Sewer]])</f>
        <v>0</v>
      </c>
      <c r="S7" s="21">
        <f>SUM(Oct[[#All],[Gifts]])</f>
        <v>0</v>
      </c>
      <c r="T7" s="21">
        <f>SUM(Oct[[#All],[Housing Repairs]])</f>
        <v>0</v>
      </c>
      <c r="U7" s="21">
        <f>SUM(Oct[[#All],[Vacation]])</f>
        <v>0</v>
      </c>
      <c r="V7" s="21">
        <f>SUM(Oct[[#All],[School]])</f>
        <v>0</v>
      </c>
      <c r="W7" s="21">
        <f>SUM(Oct[[#All],[Other]])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26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46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SUM(Nov[])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s="22" customFormat="1" x14ac:dyDescent="0.25">
      <c r="A7" s="21">
        <f>SUM(Nov[[#All],[Mortgage/Rent]])</f>
        <v>0</v>
      </c>
      <c r="B7" s="21">
        <f>SUM(Nov[[#All],[Power Co.]])</f>
        <v>0</v>
      </c>
      <c r="C7" s="21">
        <f>SUM(Nov[[#All],[Electric Co.]])</f>
        <v>0</v>
      </c>
      <c r="D7" s="21">
        <f>SUM(Nov[[#All],[Insurance]])</f>
        <v>0</v>
      </c>
      <c r="E7" s="21">
        <f>SUM(Nov[[#All],[Phone]])</f>
        <v>0</v>
      </c>
      <c r="F7" s="21">
        <f>SUM(Nov[[#All],[Internet]])</f>
        <v>0</v>
      </c>
      <c r="G7" s="21">
        <f>SUM(Nov[[#All],[Car Payment]])</f>
        <v>0</v>
      </c>
      <c r="H7" s="21">
        <f>SUM(Nov[[#All],[Child Care]])</f>
        <v>0</v>
      </c>
      <c r="I7" s="21">
        <f>SUM(Nov[[#All],[Groceries]])</f>
        <v>0</v>
      </c>
      <c r="J7" s="21">
        <f>SUM(Nov[[#All],[Restaurants]])</f>
        <v>0</v>
      </c>
      <c r="K7" s="21">
        <f>SUM(Nov[[#All],[Gas]])</f>
        <v>0</v>
      </c>
      <c r="L7" s="21">
        <f>SUM(Nov[[#All],[Tithes/Charity]])</f>
        <v>0</v>
      </c>
      <c r="M7" s="21">
        <f>SUM(Nov[[#All],[Savings]])</f>
        <v>0</v>
      </c>
      <c r="N7" s="21">
        <f>SUM(Nov[[#All],[Clothing]])</f>
        <v>0</v>
      </c>
      <c r="O7" s="21">
        <f>SUM(Nov[[#All],[Medical]])</f>
        <v>0</v>
      </c>
      <c r="P7" s="21">
        <f>SUM(Nov[[#All],[Recreation]])</f>
        <v>0</v>
      </c>
      <c r="Q7" s="21">
        <f>SUM(Nov[[#All],[Auto]])</f>
        <v>0</v>
      </c>
      <c r="R7" s="21">
        <f>SUM(Nov[[#All],[Water and Sewer]])</f>
        <v>0</v>
      </c>
      <c r="S7" s="21">
        <f>SUM(Nov[[#All],[Gifts]])</f>
        <v>0</v>
      </c>
      <c r="T7" s="21">
        <f>SUM(Nov[[#All],[Housing Repairs]])</f>
        <v>0</v>
      </c>
      <c r="U7" s="21">
        <f>SUM(Nov[[#All],[Vacation]])</f>
        <v>0</v>
      </c>
      <c r="V7" s="21">
        <f>SUM(Nov[[#All],[School]])</f>
        <v>0</v>
      </c>
      <c r="W7" s="21">
        <f>SUM(Nov[[#All],[Other]])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2" bestFit="1" customWidth="1"/>
    <col min="2" max="2" width="15.28515625" style="2" customWidth="1"/>
    <col min="3" max="6" width="11.140625" style="2" customWidth="1"/>
    <col min="7" max="7" width="13.7109375" style="2" bestFit="1" customWidth="1"/>
    <col min="8" max="8" width="12.140625" style="2" customWidth="1"/>
    <col min="9" max="9" width="11.5703125" style="2" customWidth="1"/>
    <col min="10" max="10" width="13.5703125" style="2" customWidth="1"/>
    <col min="11" max="11" width="11.140625" style="2" customWidth="1"/>
    <col min="12" max="12" width="15.140625" style="2" bestFit="1" customWidth="1"/>
    <col min="13" max="15" width="11.140625" style="2" customWidth="1"/>
    <col min="16" max="16" width="12.7109375" style="2" customWidth="1"/>
    <col min="17" max="17" width="11.140625" style="2" customWidth="1"/>
    <col min="18" max="18" width="18.28515625" style="2" customWidth="1"/>
    <col min="19" max="19" width="11.140625" style="2" customWidth="1"/>
    <col min="20" max="20" width="17.28515625" style="2" customWidth="1"/>
    <col min="21" max="21" width="11.140625" style="2" customWidth="1"/>
    <col min="22" max="23" width="11" style="2" customWidth="1"/>
  </cols>
  <sheetData>
    <row r="1" spans="1:23" ht="18" customHeight="1" x14ac:dyDescent="0.25">
      <c r="A1" s="71" t="s">
        <v>60</v>
      </c>
      <c r="B1" s="71"/>
      <c r="C1" s="30"/>
      <c r="D1" s="69" t="s">
        <v>47</v>
      </c>
      <c r="E1" s="69"/>
      <c r="F1" s="69"/>
      <c r="G1" s="30"/>
      <c r="H1" s="30"/>
      <c r="I1" s="30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8" customHeight="1" x14ac:dyDescent="0.25">
      <c r="A2" s="49"/>
      <c r="B2" s="49"/>
      <c r="C2" s="30"/>
      <c r="D2" s="69"/>
      <c r="E2" s="69"/>
      <c r="F2" s="69"/>
      <c r="G2" s="30"/>
      <c r="H2" s="30"/>
      <c r="I2" s="30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18" customHeight="1" x14ac:dyDescent="0.25">
      <c r="A3" s="49"/>
      <c r="B3" s="49"/>
      <c r="C3" s="30"/>
      <c r="D3" s="30"/>
      <c r="E3" s="30"/>
      <c r="F3" s="30"/>
      <c r="G3" s="30"/>
      <c r="H3" s="30"/>
      <c r="I3" s="30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18" customHeight="1" x14ac:dyDescent="0.35">
      <c r="A4" s="50"/>
      <c r="B4" s="50"/>
      <c r="C4" s="26"/>
      <c r="D4" s="70">
        <f>SUM(Dec[])</f>
        <v>0</v>
      </c>
      <c r="E4" s="70"/>
      <c r="F4" s="70"/>
      <c r="G4" s="37" t="s">
        <v>59</v>
      </c>
      <c r="H4" s="34"/>
      <c r="I4" s="26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8" customHeight="1" x14ac:dyDescent="0.35">
      <c r="A5" s="50"/>
      <c r="B5" s="50"/>
      <c r="C5" s="26"/>
      <c r="D5" s="68">
        <f>SUM(A2:B5)</f>
        <v>0</v>
      </c>
      <c r="E5" s="68"/>
      <c r="F5" s="68"/>
      <c r="G5" s="38" t="s">
        <v>60</v>
      </c>
      <c r="H5" s="26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x14ac:dyDescent="0.25">
      <c r="A6" s="26"/>
      <c r="B6" s="26"/>
      <c r="C6" s="26"/>
      <c r="D6" s="26"/>
      <c r="E6" s="26"/>
      <c r="F6" s="26"/>
      <c r="G6" s="26"/>
      <c r="H6" s="26"/>
      <c r="I6" s="26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25">
      <c r="A7" s="15">
        <f>SUM(Dec[[#All],[Mortgage/Rent]])</f>
        <v>0</v>
      </c>
      <c r="B7" s="15">
        <f>SUM(Dec[[#All],[Power Co.]])</f>
        <v>0</v>
      </c>
      <c r="C7" s="15">
        <f>SUM(Dec[[#All],[Electric Co.]])</f>
        <v>0</v>
      </c>
      <c r="D7" s="15">
        <f>SUM(Dec[[#All],[Insurance]])</f>
        <v>0</v>
      </c>
      <c r="E7" s="15">
        <f>SUM(Dec[[#All],[Phone]])</f>
        <v>0</v>
      </c>
      <c r="F7" s="15">
        <f>SUM(Dec[[#All],[Internet]])</f>
        <v>0</v>
      </c>
      <c r="G7" s="15">
        <f>SUM(Dec[[#All],[Car Payment]])</f>
        <v>0</v>
      </c>
      <c r="H7" s="15">
        <f>SUM(Dec[[#All],[Child Care]])</f>
        <v>0</v>
      </c>
      <c r="I7" s="15">
        <f>SUM(Dec[[#All],[Groceries]])</f>
        <v>0</v>
      </c>
      <c r="J7" s="15">
        <f>SUM(Dec[[#All],[Restaurants]])</f>
        <v>0</v>
      </c>
      <c r="K7" s="15">
        <f>SUM(Dec[[#All],[Gas]])</f>
        <v>0</v>
      </c>
      <c r="L7" s="15">
        <f>SUM(Dec[[#All],[Tithes/Charity]])</f>
        <v>0</v>
      </c>
      <c r="M7" s="15">
        <f>SUM(Dec[[#All],[Savings]])</f>
        <v>0</v>
      </c>
      <c r="N7" s="15">
        <f>SUM(Dec[[#All],[Clothing]])</f>
        <v>0</v>
      </c>
      <c r="O7" s="15">
        <f>SUM(Dec[[#All],[Medical]])</f>
        <v>0</v>
      </c>
      <c r="P7" s="15">
        <f>SUM(Dec[[#All],[Recreation]])</f>
        <v>0</v>
      </c>
      <c r="Q7" s="15">
        <f>SUM(Dec[[#All],[Auto]])</f>
        <v>0</v>
      </c>
      <c r="R7" s="15">
        <f>SUM(Dec[[#All],[Water and Sewer]])</f>
        <v>0</v>
      </c>
      <c r="S7" s="15">
        <f>SUM(Dec[[#All],[Gifts]])</f>
        <v>0</v>
      </c>
      <c r="T7" s="15">
        <f>SUM(Dec[[#All],[Housing Repairs]])</f>
        <v>0</v>
      </c>
      <c r="U7" s="15">
        <f>SUM(Dec[[#All],[Vacation]])</f>
        <v>0</v>
      </c>
      <c r="V7" s="15">
        <f>SUM(Dec[[#All],[School]])</f>
        <v>0</v>
      </c>
      <c r="W7" s="15">
        <f>SUM(Dec[[#All],[Other]])</f>
        <v>0</v>
      </c>
    </row>
    <row r="8" spans="1:23" ht="24" customHeight="1" x14ac:dyDescent="0.25">
      <c r="A8" s="2" t="s">
        <v>58</v>
      </c>
      <c r="B8" s="19" t="s">
        <v>51</v>
      </c>
      <c r="C8" s="19" t="s">
        <v>52</v>
      </c>
      <c r="D8" s="2" t="s">
        <v>50</v>
      </c>
      <c r="E8" s="2" t="s">
        <v>27</v>
      </c>
      <c r="F8" s="2" t="s">
        <v>28</v>
      </c>
      <c r="G8" s="2" t="s">
        <v>36</v>
      </c>
      <c r="H8" s="2" t="s">
        <v>29</v>
      </c>
      <c r="I8" s="2" t="s">
        <v>30</v>
      </c>
      <c r="J8" s="2" t="s">
        <v>31</v>
      </c>
      <c r="K8" s="2" t="s">
        <v>19</v>
      </c>
      <c r="L8" s="2" t="s">
        <v>53</v>
      </c>
      <c r="M8" s="2" t="s">
        <v>24</v>
      </c>
      <c r="N8" s="2" t="s">
        <v>20</v>
      </c>
      <c r="O8" s="2" t="s">
        <v>21</v>
      </c>
      <c r="P8" s="2" t="s">
        <v>22</v>
      </c>
      <c r="Q8" s="2" t="s">
        <v>23</v>
      </c>
      <c r="R8" s="2" t="s">
        <v>32</v>
      </c>
      <c r="S8" s="2" t="s">
        <v>25</v>
      </c>
      <c r="T8" s="2" t="s">
        <v>35</v>
      </c>
      <c r="U8" s="2" t="s">
        <v>33</v>
      </c>
      <c r="V8" s="2" t="s">
        <v>56</v>
      </c>
      <c r="W8" s="2" t="s">
        <v>57</v>
      </c>
    </row>
    <row r="26" spans="1:2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</sheetData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</sheetPr>
  <dimension ref="A1:G17"/>
  <sheetViews>
    <sheetView workbookViewId="0">
      <selection activeCell="E12" sqref="E12"/>
    </sheetView>
  </sheetViews>
  <sheetFormatPr defaultRowHeight="15" x14ac:dyDescent="0.25"/>
  <cols>
    <col min="1" max="1" width="21.140625" style="1" customWidth="1"/>
    <col min="2" max="2" width="43.5703125" customWidth="1"/>
    <col min="3" max="3" width="3.28515625" style="16" customWidth="1"/>
    <col min="4" max="6" width="16.42578125" style="2" customWidth="1"/>
    <col min="7" max="7" width="15.140625" customWidth="1"/>
  </cols>
  <sheetData>
    <row r="1" spans="1:7" ht="21.75" customHeight="1" x14ac:dyDescent="0.25">
      <c r="A1" s="6" t="s">
        <v>12</v>
      </c>
      <c r="B1" s="7" t="s">
        <v>13</v>
      </c>
      <c r="C1" s="7" t="s">
        <v>17</v>
      </c>
      <c r="D1" s="8" t="s">
        <v>14</v>
      </c>
      <c r="E1" s="8" t="s">
        <v>15</v>
      </c>
      <c r="F1" s="8" t="s">
        <v>16</v>
      </c>
      <c r="G1" s="8" t="s">
        <v>18</v>
      </c>
    </row>
    <row r="2" spans="1:7" x14ac:dyDescent="0.25">
      <c r="A2" s="1">
        <v>41640</v>
      </c>
      <c r="B2" t="s">
        <v>49</v>
      </c>
      <c r="F2" s="2">
        <v>1000</v>
      </c>
    </row>
    <row r="3" spans="1:7" x14ac:dyDescent="0.25">
      <c r="B3" t="s">
        <v>54</v>
      </c>
      <c r="D3" s="2">
        <v>35</v>
      </c>
      <c r="F3" s="2">
        <f>F2-D3+E3</f>
        <v>965</v>
      </c>
    </row>
    <row r="17" spans="1:7" x14ac:dyDescent="0.25">
      <c r="A17" s="3"/>
      <c r="B17" s="4"/>
      <c r="C17" s="17"/>
      <c r="D17" s="5"/>
      <c r="E17" s="5"/>
      <c r="F17" s="5"/>
      <c r="G17" s="4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6"/>
  <sheetViews>
    <sheetView showGridLines="0" tabSelected="1" workbookViewId="0">
      <selection activeCell="A2" sqref="A2"/>
    </sheetView>
  </sheetViews>
  <sheetFormatPr defaultRowHeight="15" x14ac:dyDescent="0.25"/>
  <cols>
    <col min="1" max="1" width="17.710937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8"/>
      <c r="D1" s="64" t="s">
        <v>37</v>
      </c>
      <c r="E1" s="64"/>
      <c r="F1" s="64"/>
      <c r="G1" s="28"/>
      <c r="H1" s="28"/>
      <c r="I1" s="28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8"/>
      <c r="D2" s="64"/>
      <c r="E2" s="64"/>
      <c r="F2" s="64"/>
      <c r="G2" s="28"/>
      <c r="H2" s="28"/>
      <c r="I2" s="28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8"/>
      <c r="D3" s="28"/>
      <c r="E3" s="28"/>
      <c r="F3" s="28"/>
      <c r="G3" s="28"/>
      <c r="H3" s="28"/>
      <c r="I3" s="28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SUM(Jan[#All])</f>
        <v>0</v>
      </c>
      <c r="E4" s="65"/>
      <c r="F4" s="65"/>
      <c r="G4" s="35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36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21">
        <f>SUM(Jan[[#All],[Mortgage/Rent]])</f>
        <v>0</v>
      </c>
      <c r="B7" s="21">
        <f>SUM(Jan[[#All],[Power Co.]])</f>
        <v>0</v>
      </c>
      <c r="C7" s="21">
        <f>SUM(Jan[[#All],[Electric Co.]])</f>
        <v>0</v>
      </c>
      <c r="D7" s="21">
        <f>SUM(Jan[[#All],[Insurance]])</f>
        <v>0</v>
      </c>
      <c r="E7" s="21">
        <f>SUM(Jan[[#All],[Phone]])</f>
        <v>0</v>
      </c>
      <c r="F7" s="21">
        <f>SUM(Jan[[#All],[Internet]])</f>
        <v>0</v>
      </c>
      <c r="G7" s="21">
        <f>SUM(Jan[[#All],[Car Payment]])</f>
        <v>0</v>
      </c>
      <c r="H7" s="21">
        <f>SUM(Jan[[#All],[Child Care]])</f>
        <v>0</v>
      </c>
      <c r="I7" s="21">
        <f>SUM(Jan[[#All],[Groceries]])</f>
        <v>0</v>
      </c>
      <c r="J7" s="21">
        <f>SUM(Jan[[#All],[Restaurants]])</f>
        <v>0</v>
      </c>
      <c r="K7" s="21">
        <f>SUM(Jan[[#All],[Gas]])</f>
        <v>0</v>
      </c>
      <c r="L7" s="21">
        <f>SUM(Jan[[#All],[Tithes/Charity]])</f>
        <v>0</v>
      </c>
      <c r="M7" s="21">
        <f>SUM(Jan[[#All],[Savings]])</f>
        <v>0</v>
      </c>
      <c r="N7" s="21">
        <f>SUM(Jan[[#All],[Clothing]])</f>
        <v>0</v>
      </c>
      <c r="O7" s="21">
        <f>SUM(Jan[[#All],[Medical]])</f>
        <v>0</v>
      </c>
      <c r="P7" s="21">
        <f>SUM(Jan[[#All],[Recreation]])</f>
        <v>0</v>
      </c>
      <c r="Q7" s="21">
        <f>SUM(Jan[[#All],[Auto]])</f>
        <v>0</v>
      </c>
      <c r="R7" s="21">
        <f>SUM(Jan[[#All],[Water and Sewer]])</f>
        <v>0</v>
      </c>
      <c r="S7" s="21">
        <f>SUM(Jan[[#All],[Gifts]])</f>
        <v>0</v>
      </c>
      <c r="T7" s="21">
        <f>SUM(Jan[[#All],[Housing Repairs]])</f>
        <v>0</v>
      </c>
      <c r="U7" s="21">
        <f>SUM(Jan[[#All],[Vacation]])</f>
        <v>0</v>
      </c>
      <c r="V7" s="21">
        <f>SUM(Jan[[#All],[School]])</f>
        <v>0</v>
      </c>
      <c r="W7" s="21">
        <f>SUM(Jan[[#All],[Other]])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10" spans="1:23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23" spans="1:23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38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SUM(feb[])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21">
        <f>SUM(feb[[#All],[Mortgage/Rent]])</f>
        <v>0</v>
      </c>
      <c r="B7" s="21">
        <f>SUM(feb[[#All],[Power Co.]])</f>
        <v>0</v>
      </c>
      <c r="C7" s="21">
        <f>SUM(feb[[#All],[Electric Co.]])</f>
        <v>0</v>
      </c>
      <c r="D7" s="21">
        <f>SUM(feb[[#All],[Insurance]])</f>
        <v>0</v>
      </c>
      <c r="E7" s="21">
        <f>SUM(feb[[#All],[Phone]])</f>
        <v>0</v>
      </c>
      <c r="F7" s="21">
        <f>SUM(feb[[#All],[Internet]])</f>
        <v>0</v>
      </c>
      <c r="G7" s="21">
        <f>SUM(feb[[#All],[Car Payment]])</f>
        <v>0</v>
      </c>
      <c r="H7" s="21">
        <f>SUM(feb[[#All],[Child Care]])</f>
        <v>0</v>
      </c>
      <c r="I7" s="21">
        <f>SUM(feb[[#All],[Groceries]])</f>
        <v>0</v>
      </c>
      <c r="J7" s="21">
        <f>SUM(feb[[#All],[Restaurants]])</f>
        <v>0</v>
      </c>
      <c r="K7" s="21">
        <f>SUM(feb[[#All],[Gas]])</f>
        <v>0</v>
      </c>
      <c r="L7" s="21">
        <f>SUM(feb[[#All],[Tithes/Charity]])</f>
        <v>0</v>
      </c>
      <c r="M7" s="21">
        <f>SUM(feb[[#All],[Savings]])</f>
        <v>0</v>
      </c>
      <c r="N7" s="21">
        <f>SUM(feb[[#All],[Clothing]])</f>
        <v>0</v>
      </c>
      <c r="O7" s="21">
        <f>SUM(feb[[#All],[Medical]])</f>
        <v>0</v>
      </c>
      <c r="P7" s="21">
        <f>SUM(feb[[#All],[Recreation]])</f>
        <v>0</v>
      </c>
      <c r="Q7" s="21">
        <f>SUM(feb[[#All],[Auto]])</f>
        <v>0</v>
      </c>
      <c r="R7" s="21">
        <f>SUM(feb[[#All],[Water and Sewer]])</f>
        <v>0</v>
      </c>
      <c r="S7" s="21">
        <f>SUM(feb[[#All],[Gifts]])</f>
        <v>0</v>
      </c>
      <c r="T7" s="21">
        <f>SUM(feb[[#All],[Housing Repairs]])</f>
        <v>0</v>
      </c>
      <c r="U7" s="21">
        <f>SUM(feb[[#All],[Vacation]])</f>
        <v>0</v>
      </c>
      <c r="V7" s="21">
        <f>SUM(feb[[#All],[School]])</f>
        <v>0</v>
      </c>
      <c r="W7" s="21">
        <f>SUM(feb[[#All],[Other]])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39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SUM(mar[])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21">
        <f>SUM(mar[[#All],[Mortgage/Rent]])</f>
        <v>0</v>
      </c>
      <c r="B7" s="21">
        <f>SUM(mar[[#All],[Power Co.]])</f>
        <v>0</v>
      </c>
      <c r="C7" s="21">
        <f>SUM(mar[[#All],[Electric Co.]])</f>
        <v>0</v>
      </c>
      <c r="D7" s="21">
        <f>SUM(mar[[#All],[Insurance]])</f>
        <v>0</v>
      </c>
      <c r="E7" s="21">
        <f>SUM(mar[[#All],[Phone]])</f>
        <v>0</v>
      </c>
      <c r="F7" s="21">
        <f>SUM(mar[[#All],[Internet]])</f>
        <v>0</v>
      </c>
      <c r="G7" s="21">
        <f>SUM(mar[[#All],[Car Payment]])</f>
        <v>0</v>
      </c>
      <c r="H7" s="21">
        <f>SUM(mar[[#All],[Child Care]])</f>
        <v>0</v>
      </c>
      <c r="I7" s="21">
        <f>SUM(mar[[#All],[Groceries]])</f>
        <v>0</v>
      </c>
      <c r="J7" s="21">
        <f>SUM(mar[[#All],[Restaurants]])</f>
        <v>0</v>
      </c>
      <c r="K7" s="21">
        <f>SUM(mar[[#All],[Gas]])</f>
        <v>0</v>
      </c>
      <c r="L7" s="21">
        <f>SUM(mar[[#All],[Tithes/Charity]])</f>
        <v>0</v>
      </c>
      <c r="M7" s="21">
        <f>SUM(mar[[#All],[Savings]])</f>
        <v>0</v>
      </c>
      <c r="N7" s="21">
        <f>SUM(mar[[#All],[Clothing]])</f>
        <v>0</v>
      </c>
      <c r="O7" s="21">
        <f>SUM(mar[[#All],[Medical]])</f>
        <v>0</v>
      </c>
      <c r="P7" s="21">
        <f>SUM(mar[[#All],[Recreation]])</f>
        <v>0</v>
      </c>
      <c r="Q7" s="21">
        <f>SUM(mar[[#All],[Auto]])</f>
        <v>0</v>
      </c>
      <c r="R7" s="21">
        <f>SUM(mar[[#All],[Water and Sewer]])</f>
        <v>0</v>
      </c>
      <c r="S7" s="21">
        <f>SUM(mar[[#All],[Gifts]])</f>
        <v>0</v>
      </c>
      <c r="T7" s="21">
        <f>SUM(mar[[#All],[Housing Repairs]])</f>
        <v>0</v>
      </c>
      <c r="U7" s="21">
        <f>SUM(mar[[#All],[Vacation]])</f>
        <v>0</v>
      </c>
      <c r="V7" s="21">
        <f>SUM(mar[[#All],[School]])</f>
        <v>0</v>
      </c>
      <c r="W7" s="21">
        <f>SUM(mar[[#All],[Other]])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40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SUM(apr[])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21">
        <f>SUM(apr[[#All],[Mortgage/Rent]])</f>
        <v>0</v>
      </c>
      <c r="B7" s="21">
        <f>SUM(apr[[#All],[Power Co.]])</f>
        <v>0</v>
      </c>
      <c r="C7" s="21">
        <f>SUM(apr[[#All],[Electric Co.]])</f>
        <v>0</v>
      </c>
      <c r="D7" s="21">
        <f>SUM(apr[[#All],[Insurance]])</f>
        <v>0</v>
      </c>
      <c r="E7" s="21">
        <f>SUM(apr[[#All],[Phone]])</f>
        <v>0</v>
      </c>
      <c r="F7" s="21">
        <f>SUM(apr[[#All],[Internet]])</f>
        <v>0</v>
      </c>
      <c r="G7" s="21">
        <f>SUM(apr[[#All],[Car Payment]])</f>
        <v>0</v>
      </c>
      <c r="H7" s="21">
        <f>SUM(apr[[#All],[Child Care]])</f>
        <v>0</v>
      </c>
      <c r="I7" s="21">
        <f>SUM(apr[[#All],[Groceries]])</f>
        <v>0</v>
      </c>
      <c r="J7" s="21">
        <f>SUM(apr[[#All],[Restaurants]])</f>
        <v>0</v>
      </c>
      <c r="K7" s="21">
        <f>SUM(apr[[#All],[Gas]])</f>
        <v>0</v>
      </c>
      <c r="L7" s="21">
        <f>SUM(apr[[#All],[Tithes/Charity]])</f>
        <v>0</v>
      </c>
      <c r="M7" s="21">
        <f>SUM(apr[[#All],[Savings]])</f>
        <v>0</v>
      </c>
      <c r="N7" s="21">
        <f>SUM(apr[[#All],[Clothing]])</f>
        <v>0</v>
      </c>
      <c r="O7" s="21">
        <f>SUM(apr[[#All],[Medical]])</f>
        <v>0</v>
      </c>
      <c r="P7" s="21">
        <f>SUM(apr[[#All],[Recreation]])</f>
        <v>0</v>
      </c>
      <c r="Q7" s="21">
        <f>SUM(apr[[#All],[Auto]])</f>
        <v>0</v>
      </c>
      <c r="R7" s="21">
        <f>SUM(apr[[#All],[Water and Sewer]])</f>
        <v>0</v>
      </c>
      <c r="S7" s="21">
        <f>SUM(apr[[#All],[Gifts]])</f>
        <v>0</v>
      </c>
      <c r="T7" s="21">
        <f>SUM(apr[[#All],[Housing Repairs]])</f>
        <v>0</v>
      </c>
      <c r="U7" s="21">
        <f>SUM(apr[[#All],[Vacation]])</f>
        <v>0</v>
      </c>
      <c r="V7" s="21">
        <f>SUM(apr[[#All],[School]])</f>
        <v>0</v>
      </c>
      <c r="W7" s="21">
        <f>SUM(apr[[#All],[Other]])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4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SUM(may[])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21">
        <f>SUM(may[[#All],[Mortgage/Rent]])</f>
        <v>0</v>
      </c>
      <c r="B7" s="21">
        <f>SUM(may[[#All],[Power Co.]])</f>
        <v>0</v>
      </c>
      <c r="C7" s="21">
        <f>SUM(may[[#All],[Electric Co.]])</f>
        <v>0</v>
      </c>
      <c r="D7" s="21">
        <f>SUM(may[[#All],[Insurance]])</f>
        <v>0</v>
      </c>
      <c r="E7" s="21">
        <f>SUM(may[[#All],[Phone]])</f>
        <v>0</v>
      </c>
      <c r="F7" s="21">
        <f>SUM(may[[#All],[Internet]])</f>
        <v>0</v>
      </c>
      <c r="G7" s="21">
        <f>SUM(may[[#All],[Car Payment]])</f>
        <v>0</v>
      </c>
      <c r="H7" s="21">
        <f>SUM(may[[#All],[Child Care]])</f>
        <v>0</v>
      </c>
      <c r="I7" s="21">
        <f>SUM(may[[#All],[Groceries]])</f>
        <v>0</v>
      </c>
      <c r="J7" s="21">
        <f>SUM(may[[#All],[Restaurants]])</f>
        <v>0</v>
      </c>
      <c r="K7" s="21">
        <f>SUM(may[[#All],[Gas]])</f>
        <v>0</v>
      </c>
      <c r="L7" s="21">
        <f>SUM(may[[#All],[Tithes/Charity]])</f>
        <v>0</v>
      </c>
      <c r="M7" s="21">
        <f>SUM(may[[#All],[Savings]])</f>
        <v>0</v>
      </c>
      <c r="N7" s="21">
        <f>SUM(may[[#All],[Clothing]])</f>
        <v>0</v>
      </c>
      <c r="O7" s="21">
        <f>SUM(may[[#All],[Medical]])</f>
        <v>0</v>
      </c>
      <c r="P7" s="21">
        <f>SUM(may[[#All],[Recreation]])</f>
        <v>0</v>
      </c>
      <c r="Q7" s="21">
        <f>SUM(may[[#All],[Auto]])</f>
        <v>0</v>
      </c>
      <c r="R7" s="21">
        <f>SUM(may[[#All],[Water and Sewer]])</f>
        <v>0</v>
      </c>
      <c r="S7" s="21">
        <f>SUM(may[[#All],[Gifts]])</f>
        <v>0</v>
      </c>
      <c r="T7" s="21">
        <f>SUM(may[[#All],[Housing Repairs]])</f>
        <v>0</v>
      </c>
      <c r="U7" s="21">
        <f>SUM(may[[#All],[Vacation]])</f>
        <v>0</v>
      </c>
      <c r="V7" s="21">
        <f>SUM(may[[#All],[School]])</f>
        <v>0</v>
      </c>
      <c r="W7" s="21">
        <f>SUM(may[[#All],[Other]])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41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SUM(Jun[])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21">
        <f>SUM(Jun[[#All],[Mortgage/Rent]])</f>
        <v>0</v>
      </c>
      <c r="B7" s="21">
        <f>SUM(Jun[[#All],[Power Co.]])</f>
        <v>0</v>
      </c>
      <c r="C7" s="21">
        <f>SUM(Jun[[#All],[Electric Co.]])</f>
        <v>0</v>
      </c>
      <c r="D7" s="21">
        <f>SUM(Jun[[#All],[Insurance]])</f>
        <v>0</v>
      </c>
      <c r="E7" s="21">
        <f>SUM(Jun[[#All],[Phone]])</f>
        <v>0</v>
      </c>
      <c r="F7" s="21">
        <f>SUM(Jun[[#All],[Internet]])</f>
        <v>0</v>
      </c>
      <c r="G7" s="21">
        <f>SUM(Jun[[#All],[Car Payment]])</f>
        <v>0</v>
      </c>
      <c r="H7" s="21">
        <f>SUM(Jun[[#All],[Child Care]])</f>
        <v>0</v>
      </c>
      <c r="I7" s="21">
        <f>SUM(Jun[[#All],[Groceries]])</f>
        <v>0</v>
      </c>
      <c r="J7" s="21">
        <f>SUM(Jun[[#All],[Restaurants]])</f>
        <v>0</v>
      </c>
      <c r="K7" s="21">
        <f>SUM(Jun[[#All],[Gas]])</f>
        <v>0</v>
      </c>
      <c r="L7" s="21">
        <f>SUM(Jun[[#All],[Tithes/Charity]])</f>
        <v>0</v>
      </c>
      <c r="M7" s="21">
        <f>SUM(Jun[[#All],[Savings]])</f>
        <v>0</v>
      </c>
      <c r="N7" s="21">
        <f>SUM(Jun[[#All],[Clothing]])</f>
        <v>0</v>
      </c>
      <c r="O7" s="21">
        <f>SUM(Jun[[#All],[Medical]])</f>
        <v>0</v>
      </c>
      <c r="P7" s="21">
        <f>SUM(Jun[[#All],[Recreation]])</f>
        <v>0</v>
      </c>
      <c r="Q7" s="21">
        <f>SUM(Jun[[#All],[Auto]])</f>
        <v>0</v>
      </c>
      <c r="R7" s="21">
        <f>SUM(Jun[[#All],[Water and Sewer]])</f>
        <v>0</v>
      </c>
      <c r="S7" s="21">
        <f>SUM(Jun[[#All],[Gifts]])</f>
        <v>0</v>
      </c>
      <c r="T7" s="21">
        <f>SUM(Jun[[#All],[Housing Repairs]])</f>
        <v>0</v>
      </c>
      <c r="U7" s="21">
        <f>SUM(Jun[[#All],[Vacation]])</f>
        <v>0</v>
      </c>
      <c r="V7" s="21">
        <f>SUM(Jun[[#All],[School]])</f>
        <v>0</v>
      </c>
      <c r="W7" s="21">
        <f>SUM(Jun[[#All],[Other]])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26"/>
  <sheetViews>
    <sheetView showGridLines="0" workbookViewId="0">
      <selection activeCell="F15" sqref="F15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42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SUM(Jul[])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21">
        <f>SUM(Jul[[#All],[Mortgage/Rent]])</f>
        <v>0</v>
      </c>
      <c r="B7" s="21">
        <f>SUM(Jul[[#All],[Power Co.]])</f>
        <v>0</v>
      </c>
      <c r="C7" s="21">
        <f>SUM(Jul[[#All],[Electric Co.]])</f>
        <v>0</v>
      </c>
      <c r="D7" s="21">
        <f>SUM(Jul[[#All],[Insurance]])</f>
        <v>0</v>
      </c>
      <c r="E7" s="21">
        <f>SUM(Jul[[#All],[Phone]])</f>
        <v>0</v>
      </c>
      <c r="F7" s="21">
        <f>SUM(Jul[[#All],[Internet]])</f>
        <v>0</v>
      </c>
      <c r="G7" s="21">
        <f>SUM(Jul[[#All],[Car Payment]])</f>
        <v>0</v>
      </c>
      <c r="H7" s="21">
        <f>SUM(Jul[[#All],[Child Care]])</f>
        <v>0</v>
      </c>
      <c r="I7" s="21">
        <f>SUM(Jul[[#All],[Groceries]])</f>
        <v>0</v>
      </c>
      <c r="J7" s="21">
        <f>SUM(Jul[[#All],[Restaurants]])</f>
        <v>0</v>
      </c>
      <c r="K7" s="21">
        <f>SUM(Jul[[#All],[Gas]])</f>
        <v>0</v>
      </c>
      <c r="L7" s="21">
        <f>SUM(Jul[[#All],[Tithes/Charity]])</f>
        <v>0</v>
      </c>
      <c r="M7" s="21">
        <f>SUM(Jul[[#All],[Savings]])</f>
        <v>0</v>
      </c>
      <c r="N7" s="21">
        <f>SUM(Jul[[#All],[Clothing]])</f>
        <v>0</v>
      </c>
      <c r="O7" s="21">
        <f>SUM(Jul[[#All],[Medical]])</f>
        <v>0</v>
      </c>
      <c r="P7" s="21">
        <f>SUM(Jul[[#All],[Recreation]])</f>
        <v>0</v>
      </c>
      <c r="Q7" s="21">
        <f>SUM(Jul[[#All],[Auto]])</f>
        <v>0</v>
      </c>
      <c r="R7" s="21">
        <f>SUM(Jul[[#All],[Water and Sewer]])</f>
        <v>0</v>
      </c>
      <c r="S7" s="21">
        <f>SUM(Jul[[#All],[Gifts]])</f>
        <v>0</v>
      </c>
      <c r="T7" s="21">
        <f>SUM(Jul[[#All],[Housing Repairs]])</f>
        <v>0</v>
      </c>
      <c r="U7" s="21">
        <f>SUM(Jul[[#All],[Vacation]])</f>
        <v>0</v>
      </c>
      <c r="V7" s="21">
        <f>SUM(Jul[[#All],[School]])</f>
        <v>0</v>
      </c>
      <c r="W7" s="21">
        <f>SUM(Jul[[#All],[Other]])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26"/>
  <sheetViews>
    <sheetView showGridLines="0" workbookViewId="0">
      <selection activeCell="C4" sqref="C4"/>
    </sheetView>
  </sheetViews>
  <sheetFormatPr defaultRowHeight="15" x14ac:dyDescent="0.25"/>
  <cols>
    <col min="1" max="1" width="16.140625" style="19" bestFit="1" customWidth="1"/>
    <col min="2" max="2" width="15.28515625" style="19" customWidth="1"/>
    <col min="3" max="6" width="11.140625" style="19" customWidth="1"/>
    <col min="7" max="7" width="13.7109375" style="19" bestFit="1" customWidth="1"/>
    <col min="8" max="8" width="12.140625" style="19" customWidth="1"/>
    <col min="9" max="9" width="11.5703125" style="19" customWidth="1"/>
    <col min="10" max="10" width="13.5703125" style="19" customWidth="1"/>
    <col min="11" max="11" width="11.140625" style="19" customWidth="1"/>
    <col min="12" max="12" width="15.140625" style="19" bestFit="1" customWidth="1"/>
    <col min="13" max="15" width="11.140625" style="19" customWidth="1"/>
    <col min="16" max="16" width="12.7109375" style="19" customWidth="1"/>
    <col min="17" max="17" width="11.140625" style="19" customWidth="1"/>
    <col min="18" max="18" width="18.28515625" style="19" customWidth="1"/>
    <col min="19" max="19" width="11.140625" style="19" customWidth="1"/>
    <col min="20" max="20" width="17.28515625" style="19" customWidth="1"/>
    <col min="21" max="21" width="11.140625" style="19" customWidth="1"/>
    <col min="22" max="23" width="11" style="19" customWidth="1"/>
    <col min="24" max="16384" width="9.140625" style="18"/>
  </cols>
  <sheetData>
    <row r="1" spans="1:23" ht="18" customHeight="1" x14ac:dyDescent="0.25">
      <c r="A1" s="66" t="s">
        <v>60</v>
      </c>
      <c r="B1" s="66"/>
      <c r="C1" s="29"/>
      <c r="D1" s="67" t="s">
        <v>43</v>
      </c>
      <c r="E1" s="67"/>
      <c r="F1" s="67"/>
      <c r="G1" s="29"/>
      <c r="H1" s="29"/>
      <c r="I1" s="29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5">
      <c r="A2" s="47"/>
      <c r="B2" s="47"/>
      <c r="C2" s="29"/>
      <c r="D2" s="67"/>
      <c r="E2" s="67"/>
      <c r="F2" s="67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customHeight="1" x14ac:dyDescent="0.25">
      <c r="A3" s="47"/>
      <c r="B3" s="47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8" customHeight="1" x14ac:dyDescent="0.35">
      <c r="A4" s="48"/>
      <c r="B4" s="48"/>
      <c r="C4" s="25"/>
      <c r="D4" s="65">
        <f>SUM(Aug[])</f>
        <v>0</v>
      </c>
      <c r="E4" s="65"/>
      <c r="F4" s="65"/>
      <c r="G4" s="39" t="s">
        <v>59</v>
      </c>
      <c r="H4" s="33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35">
      <c r="A5" s="48"/>
      <c r="B5" s="48"/>
      <c r="C5" s="25"/>
      <c r="D5" s="63">
        <f>SUM(A2:B5)</f>
        <v>0</v>
      </c>
      <c r="E5" s="63"/>
      <c r="F5" s="63"/>
      <c r="G5" s="40" t="s">
        <v>60</v>
      </c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21">
        <f>SUM(Aug[[#All],[Mortgage/Rent]])</f>
        <v>0</v>
      </c>
      <c r="B7" s="21">
        <f>SUM(Aug[[#All],[Power Co.]])</f>
        <v>0</v>
      </c>
      <c r="C7" s="21">
        <f>SUM(Aug[[#All],[Electric Co.]])</f>
        <v>0</v>
      </c>
      <c r="D7" s="21">
        <f>SUM(Aug[[#All],[Insurance]])</f>
        <v>0</v>
      </c>
      <c r="E7" s="21">
        <f>SUM(Aug[[#All],[Phone]])</f>
        <v>0</v>
      </c>
      <c r="F7" s="21">
        <f>SUM(Aug[[#All],[Internet]])</f>
        <v>0</v>
      </c>
      <c r="G7" s="21">
        <f>SUM(Aug[[#All],[Car Payment]])</f>
        <v>0</v>
      </c>
      <c r="H7" s="21">
        <f>SUM(Aug[[#All],[Child Care]])</f>
        <v>0</v>
      </c>
      <c r="I7" s="21">
        <f>SUM(Aug[[#All],[Groceries]])</f>
        <v>0</v>
      </c>
      <c r="J7" s="21">
        <f>SUM(Aug[[#All],[Restaurants]])</f>
        <v>0</v>
      </c>
      <c r="K7" s="21">
        <f>SUM(Aug[[#All],[Gas]])</f>
        <v>0</v>
      </c>
      <c r="L7" s="21">
        <f>SUM(Aug[[#All],[Tithes/Charity]])</f>
        <v>0</v>
      </c>
      <c r="M7" s="21">
        <f>SUM(Aug[[#All],[Savings]])</f>
        <v>0</v>
      </c>
      <c r="N7" s="21">
        <f>SUM(Aug[[#All],[Clothing]])</f>
        <v>0</v>
      </c>
      <c r="O7" s="21">
        <f>SUM(Aug[[#All],[Medical]])</f>
        <v>0</v>
      </c>
      <c r="P7" s="21">
        <f>SUM(Aug[[#All],[Recreation]])</f>
        <v>0</v>
      </c>
      <c r="Q7" s="21">
        <f>SUM(Aug[[#All],[Auto]])</f>
        <v>0</v>
      </c>
      <c r="R7" s="21">
        <f>SUM(Aug[[#All],[Water and Sewer]])</f>
        <v>0</v>
      </c>
      <c r="S7" s="21">
        <f>SUM(Aug[[#All],[Gifts]])</f>
        <v>0</v>
      </c>
      <c r="T7" s="21">
        <f>SUM(Aug[[#All],[Housing Repairs]])</f>
        <v>0</v>
      </c>
      <c r="U7" s="21">
        <f>SUM(Aug[[#All],[Vacation]])</f>
        <v>0</v>
      </c>
      <c r="V7" s="21">
        <f>SUM(Aug[[#All],[School]])</f>
        <v>0</v>
      </c>
      <c r="W7" s="21">
        <f>SUM(Aug[[#All],[Other]])</f>
        <v>0</v>
      </c>
    </row>
    <row r="8" spans="1:23" ht="24" customHeight="1" x14ac:dyDescent="0.25">
      <c r="A8" s="19" t="s">
        <v>58</v>
      </c>
      <c r="B8" s="19" t="s">
        <v>51</v>
      </c>
      <c r="C8" s="19" t="s">
        <v>52</v>
      </c>
      <c r="D8" s="19" t="s">
        <v>50</v>
      </c>
      <c r="E8" s="19" t="s">
        <v>27</v>
      </c>
      <c r="F8" s="19" t="s">
        <v>28</v>
      </c>
      <c r="G8" s="19" t="s">
        <v>36</v>
      </c>
      <c r="H8" s="19" t="s">
        <v>29</v>
      </c>
      <c r="I8" s="19" t="s">
        <v>30</v>
      </c>
      <c r="J8" s="19" t="s">
        <v>31</v>
      </c>
      <c r="K8" s="19" t="s">
        <v>19</v>
      </c>
      <c r="L8" s="19" t="s">
        <v>53</v>
      </c>
      <c r="M8" s="19" t="s">
        <v>24</v>
      </c>
      <c r="N8" s="19" t="s">
        <v>20</v>
      </c>
      <c r="O8" s="19" t="s">
        <v>21</v>
      </c>
      <c r="P8" s="19" t="s">
        <v>22</v>
      </c>
      <c r="Q8" s="19" t="s">
        <v>23</v>
      </c>
      <c r="R8" s="19" t="s">
        <v>32</v>
      </c>
      <c r="S8" s="19" t="s">
        <v>25</v>
      </c>
      <c r="T8" s="19" t="s">
        <v>35</v>
      </c>
      <c r="U8" s="19" t="s">
        <v>33</v>
      </c>
      <c r="V8" s="19" t="s">
        <v>56</v>
      </c>
      <c r="W8" s="19" t="s">
        <v>57</v>
      </c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</sheetData>
  <sheetProtection formatCells="0" formatColumns="0" formatRows="0" insertColumns="0" insertRows="0" insertHyperlinks="0" deleteColumns="0" deleteRows="0"/>
  <mergeCells count="4">
    <mergeCell ref="D5:F5"/>
    <mergeCell ref="D1:F2"/>
    <mergeCell ref="D4:F4"/>
    <mergeCell ref="A1:B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77DCFEE-D51A-4F97-8512-D426464605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Year 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Checking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Expenses and Checking Account</dc:title>
  <dc:creator>Steve Chase</dc:creator>
  <cp:keywords>Excel;Budget;Checking Account</cp:keywords>
  <cp:lastModifiedBy>Steve Chase</cp:lastModifiedBy>
  <cp:lastPrinted>2010-01-01T03:09:41Z</cp:lastPrinted>
  <dcterms:created xsi:type="dcterms:W3CDTF">2012-03-08T11:44:21Z</dcterms:created>
  <dcterms:modified xsi:type="dcterms:W3CDTF">2013-03-29T20:16:44Z</dcterms:modified>
  <cp:category>budget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TC020203909991</vt:lpwstr>
  </property>
</Properties>
</file>